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45" windowWidth="15315" windowHeight="12330" tabRatio="949" activeTab="0"/>
  </bookViews>
  <sheets>
    <sheet name="Nacional 2003-2018" sheetId="1" r:id="rId1"/>
    <sheet name="SubTotal 2003-2018" sheetId="2" r:id="rId2"/>
    <sheet name="Causas 2018" sheetId="3" r:id="rId3"/>
    <sheet name="Causas 2017" sheetId="4" r:id="rId4"/>
    <sheet name="Causas 2016" sheetId="5" r:id="rId5"/>
    <sheet name="Causas 2015" sheetId="6" r:id="rId6"/>
    <sheet name="Causas 2014" sheetId="7" r:id="rId7"/>
    <sheet name="Causas 2013" sheetId="8" r:id="rId8"/>
    <sheet name="Causas 2012" sheetId="9" r:id="rId9"/>
    <sheet name="Causas 2011" sheetId="10" r:id="rId10"/>
    <sheet name="Causas 2010" sheetId="11" r:id="rId11"/>
    <sheet name="Causas 2009" sheetId="12" r:id="rId12"/>
    <sheet name="Causas 2008" sheetId="13" r:id="rId13"/>
    <sheet name="Causas 2007" sheetId="14" r:id="rId14"/>
    <sheet name="Causas 2006" sheetId="15" r:id="rId15"/>
    <sheet name="Causas 2005" sheetId="16" r:id="rId16"/>
    <sheet name="Causas 2004" sheetId="17" r:id="rId17"/>
    <sheet name="Causas 2003" sheetId="18" r:id="rId18"/>
    <sheet name="Nacional 1987-2002" sheetId="19" r:id="rId19"/>
    <sheet name="Sub Total 1987-2002" sheetId="20" r:id="rId20"/>
    <sheet name="Causas 2002" sheetId="21" r:id="rId21"/>
    <sheet name="Causas 2001" sheetId="22" r:id="rId22"/>
    <sheet name="Causas 2000" sheetId="23" r:id="rId23"/>
    <sheet name="Causas 1999" sheetId="24" r:id="rId24"/>
    <sheet name="Causas 1998" sheetId="25" r:id="rId25"/>
    <sheet name="Causas 1997" sheetId="26" r:id="rId26"/>
    <sheet name="Causas 1996" sheetId="27" r:id="rId27"/>
    <sheet name="Causas 1995" sheetId="28" r:id="rId28"/>
    <sheet name="Causas 1994" sheetId="29" r:id="rId29"/>
    <sheet name="Causas 1993" sheetId="30" r:id="rId30"/>
    <sheet name="Causas 1992" sheetId="31" r:id="rId31"/>
    <sheet name="Causas 1991" sheetId="32" r:id="rId32"/>
    <sheet name="Causas 1990" sheetId="33" r:id="rId33"/>
    <sheet name="Causas 1989" sheetId="34" r:id="rId34"/>
    <sheet name="Causas 1988" sheetId="35" r:id="rId35"/>
    <sheet name="Causas 1987" sheetId="36" r:id="rId36"/>
  </sheets>
  <externalReferences>
    <externalReference r:id="rId39"/>
  </externalReferences>
  <definedNames>
    <definedName name="_xlnm.Print_Area" localSheetId="35">'Causas 1987'!$A$1:$AA$19</definedName>
    <definedName name="_xlnm.Print_Titles" localSheetId="0">'Nacional 2003-2018'!$31:$31</definedName>
  </definedNames>
  <calcPr fullCalcOnLoad="1"/>
</workbook>
</file>

<file path=xl/sharedStrings.xml><?xml version="1.0" encoding="utf-8"?>
<sst xmlns="http://schemas.openxmlformats.org/spreadsheetml/2006/main" count="3158" uniqueCount="271">
  <si>
    <t>Región</t>
  </si>
  <si>
    <t>Causas general</t>
  </si>
  <si>
    <t>Total</t>
  </si>
  <si>
    <t>%</t>
  </si>
  <si>
    <t>1.1. FAENAS FORESTALES</t>
  </si>
  <si>
    <t>1.2. FAENAS AGRÍCOLAS Y PECUARIAS</t>
  </si>
  <si>
    <t>1.3. CONFECCIÓN Y/O EXTRACCIÓN PRODUCTOS SECUNDARIOS DEL BOSQUE</t>
  </si>
  <si>
    <t>1.4. ACTIVIDADES RECREATIVAS</t>
  </si>
  <si>
    <t>1.5. OPERACIONES EN VÍAS FÉRREAS</t>
  </si>
  <si>
    <t>1.6. ACTIVIDADES EXTINCIÓN INCENDIOS FORESTALES , INCENDIOS ESTRUCTURALES U OTROS</t>
  </si>
  <si>
    <t>1.7. TRÁNSITO DE PERSONAS, VEHÍCULOS O AERONAVES</t>
  </si>
  <si>
    <t>1.8. QUEMA DE DESECHOS</t>
  </si>
  <si>
    <t>1.9. ACCIDENTES ELÉCTRICOS</t>
  </si>
  <si>
    <t>1.10. OTRAS ACTIVIDADES</t>
  </si>
  <si>
    <t>2.1. INCENDIOS INTENCIONALES</t>
  </si>
  <si>
    <t>3.1.  INCENDIOS NATURALES</t>
  </si>
  <si>
    <t>4.1.  INCENDIOS DE CAUSA DESCONOCIDA</t>
  </si>
  <si>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</si>
  <si>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</si>
  <si>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</si>
  <si>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</si>
  <si>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</si>
  <si>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</si>
  <si>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</si>
  <si>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</si>
  <si>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</si>
  <si>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</si>
  <si>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</si>
  <si>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</si>
  <si>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FAENAS FORESTALES</t>
  </si>
  <si>
    <t>OTRAS ACTIVIDADES</t>
  </si>
  <si>
    <t>CORPORACION NACIONAL FORESTAL</t>
  </si>
  <si>
    <t>Periodo 2002 - 2003</t>
  </si>
  <si>
    <t>Periodo 2003 - 2004</t>
  </si>
  <si>
    <t>Periodo 2004 - 2005</t>
  </si>
  <si>
    <t>Causas Generales</t>
  </si>
  <si>
    <t>Total general</t>
  </si>
  <si>
    <t>Periodo 2006 - 2007</t>
  </si>
  <si>
    <t>Periodo 2005 - 2006</t>
  </si>
  <si>
    <t>Periodo 2007 - 2008</t>
  </si>
  <si>
    <t>Periodo 2008 - 2009</t>
  </si>
  <si>
    <t>Total General</t>
  </si>
  <si>
    <t>XIV</t>
  </si>
  <si>
    <t>1.1.1. QUEMA LEGAL DE DESECHOS DE COSECHA FORESTAL (QUEMA PARA REFORESTACIÓN)</t>
  </si>
  <si>
    <t>1.1.10. QUEMA ILEGAL PARA REDUCCIÓN DE COMBUSTIBLE (SILVICULTURA PREVENTIVA)</t>
  </si>
  <si>
    <t>1.1.11. REBROTE DE QUEMA LEGAL EN REDUCCIÓN DE COMBUSTIBLE (SILVICULTURA PREVENTIVA)</t>
  </si>
  <si>
    <t>1.1.12. REBROTE DE QUEMA ILEGAL EN REDUCCIÓN DE COMBUSTIBLE (SILVICULTURA PREVENTIVA)</t>
  </si>
  <si>
    <t>1.1.13. QUEMA LEGAL CON OTROS FINES FORESTALES (QUEMA SANITARIA, MANEJO DE VIDA SILVESTRE, ETC.)</t>
  </si>
  <si>
    <t>1.1.14. QUEMA ILEGAL CON OTROS FINES FORESTALES (QUEMA SANITARIA, MANEJO DE VIDA SILVESTRE, ETC.)</t>
  </si>
  <si>
    <t>1.1.15. REBROTE DE QUEMA LEGAL CON OTROS FINES FORESTALES</t>
  </si>
  <si>
    <t>1.1.16. REBROTE DE QUEMA ILEGAL CON OTROS FINES FORESTALES</t>
  </si>
  <si>
    <t>1.1.18. CHISPA DE MOTOSIERRA EN FAENA DE FORESTAL</t>
  </si>
  <si>
    <t>1.1.19. CHISPA  MAQUINARIA EN FAENA FORESTAL (SKIDDER, TRACTOR, VEHÍCULO LIVIANO Y PESADO)</t>
  </si>
  <si>
    <t>1.1.2. QUEMA ILEGAL DE DESECHOS DE COSECHA FORESTAL (QUEMA PARA REFORESTACIÓN)</t>
  </si>
  <si>
    <t>1.1.20. INCENDIO DE MAQUINARIA EN FAENA FORESTAL (CAMIÓN, SKIDDER, MOTOSIERRA, ASERRADERO)</t>
  </si>
  <si>
    <t>1.1.21. CORTE DE CABLE ELÉCTRICO PRODUCTO DE FAENA FORESTAL</t>
  </si>
  <si>
    <t>1.1.22. OTROS INCENDIOS POR FAENAS FORESTALES NO CLASIFICADAS</t>
  </si>
  <si>
    <t>1.1.23. USO DE FUEGO EN ZONAS DE FAENAS FORESTALES (ALIMENTACIÓN, CALEFACCIÓN, OTROS)</t>
  </si>
  <si>
    <t>1.1.3. REBROTE DE QUEMA LEGAL DE COSECHA FORESTAL</t>
  </si>
  <si>
    <t>1.1.4. REBROTE DE QUEMA ILEGAL DE COSECHA FORESTAL</t>
  </si>
  <si>
    <t>1.1.5. QUEMA LEGAL DE HABILITACIÓN DE TERRENO FORESTAL (QUEMA PARA FORESTACIÓN)</t>
  </si>
  <si>
    <t>1.1.6. QUEMA ILEGAL DE HABILITACIÓN DE TERRENO FORESTAL (QUEMA PARA FORESTACIÓN)</t>
  </si>
  <si>
    <t>1.1.7. REBROTE DE QUEMA LEGAL EN HABILITACIÓN DE TERRENO FORESTAL</t>
  </si>
  <si>
    <t>1.1.8. REBROTE DE QUEMA ILEGAL EN HABILITACIÓN DE TERRENO FORESTAL</t>
  </si>
  <si>
    <t>1.1.9. QUEMA LEGAL PARA REDUCCIÓN DE COMBUSTIBLE (SILVICULTURA PREVENTIVA)</t>
  </si>
  <si>
    <t>1.10.1. MANIOBRAS MILITARES</t>
  </si>
  <si>
    <t>1.10.4. HÁBITO DE FUMAR</t>
  </si>
  <si>
    <t>1.10.5. SOLDADURA Y MONTAJE DE ESTRUCTURAS VARIAS (TORRES DE ALTA TENSIÓN, OLEODUCTOS, ETC.)</t>
  </si>
  <si>
    <t>1.10.6. OTRAS ACTIVIDADES NO CLASIFICADOS (COCCIÓN DE LADRILLO)</t>
  </si>
  <si>
    <t>1.2.1. QUEMA LEGAL DE DESECHOS AGRÍCOLAS</t>
  </si>
  <si>
    <t>1.2.10. OTROS INCENDIOS POR FAENAS AGROPECUARIAS NO CLASIFICADAS</t>
  </si>
  <si>
    <t>1.2.2. QUEMA ILEGAL DE DESECHOS AGRÍCOLAS</t>
  </si>
  <si>
    <t>1.2.3. QUEMA LEGAL CON OTROS FINES AGRÍCOLAS (QUEMA SANITARIA, OTRAS)</t>
  </si>
  <si>
    <t>1.2.4. QUEMA ILEGAL CON OTROS FINES AGRÍCOLA (QUEMA SANITARIA, OTRAS)</t>
  </si>
  <si>
    <t>1.2.5. CHISPA DE MAQUINARIA EN FAENA AGRÍCOLAS</t>
  </si>
  <si>
    <t>1.2.6. CORTE DE CABLE ELÉCTRICO PRODUCTO DE FAENA AGRÍCOLAS</t>
  </si>
  <si>
    <t>1.2.7. USO DE FUEGO EN ACTIVIDADES PECUARIAS (MANEJO DE PRADERAS, OTRAS)</t>
  </si>
  <si>
    <t>1.2.8. INCENDIO DE  MAQUINARIA AGRÍCOLA</t>
  </si>
  <si>
    <t>1.2.9. USO DE FUEGO EN ZONAS DE FAENAS AGROPECUARIAS (ALIMENTACIÓN Y CALEFACCIÓN)</t>
  </si>
  <si>
    <t>1.3.1. ELABORACIÓN DE CARBÓN</t>
  </si>
  <si>
    <t>1.3.2. USO DE FUEGO EN FAENA DE EXTRACCIÓN DE HONGOS Y FRUTOS (ROSA MOSQUETA, FRUTILLA, PIÑONES, COCOS DE PALMA, MIEL DE ABEJA, HONGOS OTROS)</t>
  </si>
  <si>
    <t>1.3.3. USO DE FUEGO EN FAENA DE EXTRACCIÓN Y/O CONFECCIÓN DE LEÑA NO INDUSTRIAL</t>
  </si>
  <si>
    <t>1.3.4. USO DE FUEGO EN FAENA DE EXTRACCIÓN DE OTROS PRODUCTOS SECUNDARIOS DEL BOSQUE (CORTEZA QUILLAY, HOJA DE BOLDO, MIEL DE PALMA)</t>
  </si>
  <si>
    <t>1.4.1. USO DE FUEGO PARA ACTIVIDADES RECREATIVAS EN ÁREAS NO HABILITADAS  (EXCURSIONISTAS, PASEANTES, ASADOS)</t>
  </si>
  <si>
    <t>1.4.2. USO DE FUEGO EN ACTIVIDADES DE CAZA</t>
  </si>
  <si>
    <t>1.4.3. USO DE FUEGO EN ÁREAS DE CAMPING</t>
  </si>
  <si>
    <t>1.4.4. USO DE FUEGO EN ACTIVIDADES DE PESCA</t>
  </si>
  <si>
    <t>1.4.5. NIÑOS JUGANDO CON FUEGO</t>
  </si>
  <si>
    <t>1.4.6. FUEGOS ARTIFICIALES</t>
  </si>
  <si>
    <t>1.5.1. CHISPA POR FRICCIÓN EN LÍNEA FÉRREA POR PASO DE TREN O MOTOCARRIL</t>
  </si>
  <si>
    <t>1.6.1. REBROTE DE INCENDIO ANTERIOR, DECLARADO CONTROLADO</t>
  </si>
  <si>
    <t>1.6.3. INCENDIO ESTRUCTURAL (CAMPAMENTO FORESTAL, CASA HABITACIÓN U OTRAS EDIFICACIONES)</t>
  </si>
  <si>
    <t>1.7.1. USO DE FUEGO POR TRANSEÚNTES</t>
  </si>
  <si>
    <t>1.7.2. USO DE FUEGO EN ACTIVIDADES RELIGIOSAS, DE PEREGRINACIÓN Y DE VENERACIÓN (ANIMITAS)</t>
  </si>
  <si>
    <t>1.7.3. ACCIDENTE O INCENDIO DE VEHÍCULO EN TRÁNSITO</t>
  </si>
  <si>
    <t>1.8.1. QUEMA DE BASURAS, DESECHOS VEGETALES U OTROS NO CLASIFICADOS (DISTINTOS DE VERTEDEROS O BASURALES AUTORIZADOS)</t>
  </si>
  <si>
    <t>1.8.12. QUEMA DE DESECHOS INDUSTRIALES</t>
  </si>
  <si>
    <t>1.8.13. USO DE FUEGO PARA ELIMINACIÓN DE FAUNA NO DESEADA  (ROEDORES, REPTILES, AVISPAS, OTROS)</t>
  </si>
  <si>
    <t xml:space="preserve">1.8.14. ENCENDIDO DE VERTEDEROS O BASURALES AUTORIZADOS </t>
  </si>
  <si>
    <t>1.8.2. QUEMA LEGAL DE ASERRÍN O ASERRÍN ENCENDIDO</t>
  </si>
  <si>
    <t>1.8.3. QUEMA ILEGAL DE ASERRÍN O ASERRÍN ENCENDIDO</t>
  </si>
  <si>
    <t>1.8.4. QUEMA LEGAL PARA LIMPIA DE CAMINOS, CANALES, CUNETAS EN PREDIOS RÚSTICOS</t>
  </si>
  <si>
    <t>1.8.5. QUEMA ILEGAL PARA LIMPIA DE CAMINOS, CANALES, CUNETAS EN PREDIOS RÚSTICOS</t>
  </si>
  <si>
    <t>1.8.7. REBROTE DE QUEMA ILEGAL PARA LIMPIA DE CAMINOS, CANALES, CUNETAS EN PREDIOS RÚSTICOS</t>
  </si>
  <si>
    <t>1.8.9. QUEMA ILEGAL PARA LIMPIA DE CAMINOS, CANALES, CUNETAS EN CAMINOS PÚBLICOS</t>
  </si>
  <si>
    <t>1.9.1. CORTE DE CABLE ELÉCTRICO POR CAÍDA DE RAMA (EXCEPTO POR FAENA FORESTAL)</t>
  </si>
  <si>
    <t>1.9.2. CORTE DE CABLE POR CRECIMIENTO DE VEGETACIÓN BAJO TENDIDO ELÉCTRICO</t>
  </si>
  <si>
    <t>1.9.3. CORTE DE CABLE POR CAÍDA DE TENDIDO ELÉCTRICO O POSTACIÓN</t>
  </si>
  <si>
    <t>1.9.4. CORTE DE CABLE POR OTRO ACCIDENTE O ACCIÓN NO CLASIFICADA</t>
  </si>
  <si>
    <t>2.1.1. PIRÓMANO (INSANO MENTAL QUE DISFRUTA DEL FUEGO)</t>
  </si>
  <si>
    <t>2.1.10. PROVOCADO PARA OBSERVAR OPERACIONES DE COMBATE DE INCENDIOS FORESTALES</t>
  </si>
  <si>
    <t>2.1.11. OTROS INTENCIONALES NO CLASIFICADOS</t>
  </si>
  <si>
    <t>2.1.2. CONFLICTO ENTRE PERSONAS (VENGANZA, CONFLICTOS FAMILIARES Y  PASIONALES, OTROS)</t>
  </si>
  <si>
    <t>2.1.3. ATENTADO INCENDIARIO POR CONFLICTO</t>
  </si>
  <si>
    <t>2.1.4. CONFLICTO TERRITORIAL O PATRIMONIAL</t>
  </si>
  <si>
    <t>2.1.5. PROVOCADO POR PERSONA ENFERMA (LOCO O DEMENTE, EXCLUIDO EL PIRÓMANO)</t>
  </si>
  <si>
    <t>2.1.6. PROVOCADO POR PERSONA BAJO LA INFLUENCIA DEL ALCOHOL Y/O DROGAS</t>
  </si>
  <si>
    <t>2.1.7. PROVOCADO PARA OBTENER BENEFICIOS ECONÓMICOS (COMPRA DE MADERA, PRESIÓN POR TRABAJO, ETC.)</t>
  </si>
  <si>
    <t>2.1.8. VANDALISMO (EXCLUIDOS TERRORISMO Y ATENTADO INCENDIARIO)</t>
  </si>
  <si>
    <t>2.1.9. TERRORISMO O SUBVERSIÓN (EXCLUIDO ATENTADO INCENDIARIO)</t>
  </si>
  <si>
    <t>3.1.1. CAÍDA DE RAYO</t>
  </si>
  <si>
    <t>3.1.3. OTRAS CAUSAS NATURALES NO CLASIFICADAS</t>
  </si>
  <si>
    <t>4.1.1. DESCONOCIDA (SE INVESTIGA PERO NO ES POSIBLE ESTABLECER LA CAUSA ORIGEN)</t>
  </si>
  <si>
    <t>4.1.2. NO DETERMINADA (LA CAUSA NO ES INVESTIGADA)</t>
  </si>
  <si>
    <t>2. INTENCIONALES</t>
  </si>
  <si>
    <t>3. NATURALES</t>
  </si>
  <si>
    <t>4. DESCONOCIDAS</t>
  </si>
  <si>
    <t>1.1.17. USO DE FUEGO EN ÁREA DE CAMPAMENTO FORESTAL</t>
  </si>
  <si>
    <t>1.10.3. EXPLOSIONES (OLEODUCTOS, POLVORINES, DEPÓSITOS DE COMBUSTIBLES)</t>
  </si>
  <si>
    <t>1.5.2. USO DE FUEGO EN FAENA  DE MANTENCIÓN DE LÍNEAS FÉRREAS</t>
  </si>
  <si>
    <t>1.5.4. CHISPA O CORTE DE CABLES DE TENDIDO ELÉCTRICO DE LÍNEA FÉRREA</t>
  </si>
  <si>
    <t>1.7.4. USO DEL FUEGO PARA SEÑALIZACIÓN EN LA RUTA</t>
  </si>
  <si>
    <t>1.8.11. REBROTE DE QUEMA ILEGAL PARA LIMPIA DE CAMINOS, CANALES, CUNETAS EN CAMINOS PÚBLICOS</t>
  </si>
  <si>
    <t>1.8.6. REBROTE DE QUEMA LEGAL PARA LIMPIA DE CAMINOS, CANALES, CUNETAS EN PREDIOS RÚSTICOS</t>
  </si>
  <si>
    <t>1.8.8. QUEMA LEGAL PARA LIMPIA DE CAMINOS, CANALES, CUNETAS EN CAMINOS PÚBLICOS</t>
  </si>
  <si>
    <t>1.5.3. ACCIDENTE FERROVIARIO</t>
  </si>
  <si>
    <t>1.7.5. CAÍDA DE AVIÓN, HELICÓPTERO U OTRA AERONAVE EN ACTIVIDADES U OPERACIONES DISTINTAS DE INCENDIOS FORESTALES</t>
  </si>
  <si>
    <t>Periodo</t>
  </si>
  <si>
    <t>1.6.2. CAÍDA DE AVIÓN, HELICÓPTERO U OTRAS AERONAVES, EN OPERACIONES DE COMBATE DE INCENDIOS FORESTALES O RECONOCIMIENTOS DE ZONAS</t>
  </si>
  <si>
    <t>1.8.10. REBROTE DE QUEMA LEGAL PARA LIMPIA DE CAMINOS, CANALES, CUNETAS EN CAMINOS PÚBLICOS</t>
  </si>
  <si>
    <t>1.10.2. FAENAS MINERAS</t>
  </si>
  <si>
    <t>3.1.2. ERUPCIÓN VOLCÁNICA</t>
  </si>
  <si>
    <t>TOTAL GENERAL</t>
  </si>
  <si>
    <t xml:space="preserve"> 1. ACCIDENTALES</t>
  </si>
  <si>
    <t>Grupo</t>
  </si>
  <si>
    <t>Causas Especificas</t>
  </si>
  <si>
    <t>Causas General</t>
  </si>
  <si>
    <t>Nota: A contar de esta temporada cambia la clasificación de causas</t>
  </si>
  <si>
    <t>Periodo 2009 - 2010</t>
  </si>
  <si>
    <t>EX.PRODUCTOS SECUNDARIOS</t>
  </si>
  <si>
    <t>ACT.INC. ESTRUCTURALES U OTROS</t>
  </si>
  <si>
    <t>TRÁNSITO DE PERSONAS</t>
  </si>
  <si>
    <t>DESCONOCIDA</t>
  </si>
  <si>
    <t>FAENAS AGRÍCOLAS</t>
  </si>
  <si>
    <t>ACTIVIDADES RECREATIVAS</t>
  </si>
  <si>
    <t>OPERACIÓN EN VÍAS FÉRREAS</t>
  </si>
  <si>
    <t>QUEMA DESECHOS</t>
  </si>
  <si>
    <t>ACCIDENTES ELÉCTRICOS</t>
  </si>
  <si>
    <t>INCENDIOS INTENCIONALES</t>
  </si>
  <si>
    <t>INCENDIOS NATURALES</t>
  </si>
  <si>
    <t>Periodo 2010 - 2011</t>
  </si>
  <si>
    <t>DISTRIBUCION REGIONAL DEL DAÑO (HA) DE INCENDIOS SEGUN CAUSA GENERAL</t>
  </si>
  <si>
    <t>Ha.</t>
  </si>
  <si>
    <t>Periodo 2011 - 2012</t>
  </si>
  <si>
    <t>Periodo 2012 - 2013</t>
  </si>
  <si>
    <t>GERENCIA MANEJO DEL FUEGO</t>
  </si>
  <si>
    <t>Estadísticas-Julio 2013</t>
  </si>
  <si>
    <t>Temporadas</t>
  </si>
  <si>
    <t>1. FAENAS FORESTALES</t>
  </si>
  <si>
    <t>2. FAENAS AGRICOLAS</t>
  </si>
  <si>
    <t>3. RECREACION Y DEPORTE</t>
  </si>
  <si>
    <t>4. JUEGOS DE NIÑO</t>
  </si>
  <si>
    <t>5. TRANSITO Y TRANSPORTE</t>
  </si>
  <si>
    <t>6. OTRAS ACTIVIDADES</t>
  </si>
  <si>
    <t>7. INTENCIONAL</t>
  </si>
  <si>
    <t>8. OTRAS CAUSAS</t>
  </si>
  <si>
    <t>9. NO IDENTIFICADA</t>
  </si>
  <si>
    <t>Causa Específica</t>
  </si>
  <si>
    <t>1.1. QUEMA DESECHOS EXPLOTACION LEGAL</t>
  </si>
  <si>
    <t>1.2. QUEMA DESECHOS EXPLOTACION ILEGAL</t>
  </si>
  <si>
    <t>1.3. QUEMA PLANTACIONES LEGAL</t>
  </si>
  <si>
    <t>1.4. QUEMA PLANTACIONES ILEGAL</t>
  </si>
  <si>
    <t>1.5. EXPLOTACION MADERERA</t>
  </si>
  <si>
    <t>1.6. MANEJO Y REDUCCION DE COMBUSTILES</t>
  </si>
  <si>
    <t>1.7. CARBONEO</t>
  </si>
  <si>
    <t>1.8. EXTRACCION PRODUCTOS FORESTALES</t>
  </si>
  <si>
    <t>1.9. OTRAS</t>
  </si>
  <si>
    <t>2.1. QUEMA DESECHOS AGRICOLAS LEGAL</t>
  </si>
  <si>
    <t>2.2. QUEMA DESECHOS AGRICOLAS ILEGAL</t>
  </si>
  <si>
    <t>2.3. COSECHA</t>
  </si>
  <si>
    <t>2.4. LIMPIA DE CANALES</t>
  </si>
  <si>
    <t>2.5. LIMPIA DE CAMINOS</t>
  </si>
  <si>
    <t>2.6. PASTOREO</t>
  </si>
  <si>
    <t>2.7. OTRAS QUEMAS</t>
  </si>
  <si>
    <t>2.8. OTRAS</t>
  </si>
  <si>
    <t>3.1. PASEO OCASIONAL</t>
  </si>
  <si>
    <t>3.2. PICNIC</t>
  </si>
  <si>
    <t>3.3. CAMPING</t>
  </si>
  <si>
    <t>3.4. PESCA</t>
  </si>
  <si>
    <t>3.5. CAZA</t>
  </si>
  <si>
    <t>3.6. OTRAS</t>
  </si>
  <si>
    <t>4.1. NIÑOS JUGANDO CON FUEGO</t>
  </si>
  <si>
    <t>4.2. FUEGOS ARTIFICIALES</t>
  </si>
  <si>
    <t>5.1. FERROCARRIL</t>
  </si>
  <si>
    <t>5.2. CIRCULACION DE VEHICULOS</t>
  </si>
  <si>
    <t>5.3. PERSONAS EN TRANSITO</t>
  </si>
  <si>
    <t>6.1. MANIOBRAS MILITARES</t>
  </si>
  <si>
    <t>6.2. QUEMA DE DESPERDICIOS</t>
  </si>
  <si>
    <t>6.3. OTRAS</t>
  </si>
  <si>
    <t>7.1. INCENDIARIOS</t>
  </si>
  <si>
    <t>7.2. CONEJEO</t>
  </si>
  <si>
    <t>7.3. CARBONEO</t>
  </si>
  <si>
    <t>7.4. OTRAS</t>
  </si>
  <si>
    <t>8.1. RAYOS</t>
  </si>
  <si>
    <t>8.2. OTROS INCENDIOS</t>
  </si>
  <si>
    <t>8.3. EXPLOSIONES Y ACCIDENTES</t>
  </si>
  <si>
    <t>9.0. DESCONOCIDAS</t>
  </si>
  <si>
    <t>Estadísticas-Julio 2014</t>
  </si>
  <si>
    <t>Periodo 2001 - 2002</t>
  </si>
  <si>
    <t>Periodo 2000 - 2001</t>
  </si>
  <si>
    <t>Periodo 1999 - 2000</t>
  </si>
  <si>
    <t>Periodo 1998 - 1999</t>
  </si>
  <si>
    <t>Periodo 1997 - 1998</t>
  </si>
  <si>
    <t>Periodo 1996 - 1997</t>
  </si>
  <si>
    <t>Periodo 1995 - 1996</t>
  </si>
  <si>
    <t>Periodo 1994 - 1995</t>
  </si>
  <si>
    <t>Periodo 1993 - 1994</t>
  </si>
  <si>
    <t>Periodo 1992 - 1993</t>
  </si>
  <si>
    <t>Periodo 1991 - 1992</t>
  </si>
  <si>
    <t>Periodo 1990 - 1991</t>
  </si>
  <si>
    <t>Periodo 1989 - 1990</t>
  </si>
  <si>
    <t>Periodo 1988 - 1989</t>
  </si>
  <si>
    <t>Periodo 1987 - 1988</t>
  </si>
  <si>
    <t>Periodo 1986 - 1987</t>
  </si>
  <si>
    <t>FAENAS AGRICOLAS</t>
  </si>
  <si>
    <t>RECR. Y DEPORTES</t>
  </si>
  <si>
    <t>JUEGOS</t>
  </si>
  <si>
    <t>TRANSITO Y TRANSP.</t>
  </si>
  <si>
    <t>INTENCIONAL</t>
  </si>
  <si>
    <t>OTRAS CAUSAS</t>
  </si>
  <si>
    <t>NO IDENTIFICADA</t>
  </si>
  <si>
    <t>Periodo 2013 - 2014</t>
  </si>
  <si>
    <t>DISTRIBUCION NACIONAL DEL DAÑO (HA) DE INCENDIOS SEGUN CAUSALIDAD</t>
  </si>
  <si>
    <t>La información contenida es esta planilla, corresponde a las causas de incendios</t>
  </si>
  <si>
    <t>forestales obtenidas de la estimación o investigación que realiza el</t>
  </si>
  <si>
    <t xml:space="preserve">personal de CONAF. </t>
  </si>
  <si>
    <t>Por su parte, la investigación por el delito de incendios forestales</t>
  </si>
  <si>
    <t>es ejecutada en forma exclusiva por el Ministerio Público, a través de sus fiscales y,</t>
  </si>
  <si>
    <t xml:space="preserve">por instrucción de éstos a las policías (Carabineros de Chile y la Policía de Investigaciones) </t>
  </si>
  <si>
    <t>u otros organismos que se estimen pertinente según lo estable el Código Procesal Penal.</t>
  </si>
  <si>
    <t>CAUSAS</t>
  </si>
  <si>
    <t>REGION</t>
  </si>
  <si>
    <t>DISTRIBUCION REGIONAL DEL DAÑO DE INCENDIOS SEGUN CAUSA GENERAL</t>
  </si>
  <si>
    <t>Ha</t>
  </si>
  <si>
    <t>Temporadas 1987 - 2002</t>
  </si>
  <si>
    <t>DISTRIBUCION NACIONAL DEL DAÑO DE INCENDIOS SEGUN CAUSALIDAD</t>
  </si>
  <si>
    <t>Total Periodo 1987 - 2002</t>
  </si>
  <si>
    <t>Estadísticas-Julio 2015</t>
  </si>
  <si>
    <t>GERENCIA PROTECCION CONTRA INCENDIOS FORESTALES</t>
  </si>
  <si>
    <t>Estadísticas-Agosto 2016</t>
  </si>
  <si>
    <t>Periodo 2014 - 2015</t>
  </si>
  <si>
    <t>Periodo 2015 - 2016</t>
  </si>
  <si>
    <t>Estadísticas-Septiembre 2017</t>
  </si>
  <si>
    <t>XV</t>
  </si>
  <si>
    <t>I</t>
  </si>
  <si>
    <t>II</t>
  </si>
  <si>
    <t>Periodo 2016 - 2017</t>
  </si>
  <si>
    <t>Estadísticas-Septiembre 2018</t>
  </si>
  <si>
    <t>Periodo 2003 - 2018</t>
  </si>
  <si>
    <t>Periodo 2017 - 2018</t>
  </si>
  <si>
    <t>Total Periodo 2003 - 2018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</si>
</sst>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0.0\ "/>
    <numFmt numFmtId="178" formatCode="0.0"/>
    <numFmt numFmtId="179" formatCode="#,##0.0"/>
    <numFmt numFmtId="180" formatCode="_(* #,##0.0_);_(* \(#,##0.0\);_(* &quot;-&quot;_);_(@_)"/>
    <numFmt numFmtId="181" formatCode="0.0%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\ &quot;Pts&quot;;\-#,##0\ &quot;Pts&quot;"/>
    <numFmt numFmtId="204" formatCode="#,##0\ &quot;Pts&quot;;[Red]\-#,##0\ &quot;Pts&quot;"/>
    <numFmt numFmtId="205" formatCode="#,##0.00\ &quot;Pts&quot;;\-#,##0.00\ &quot;Pts&quot;"/>
    <numFmt numFmtId="206" formatCode="#,##0.00\ &quot;Pts&quot;;[Red]\-#,##0.00\ &quot;Pts&quot;"/>
    <numFmt numFmtId="207" formatCode="&quot;$&quot;\ #,##0;&quot;$&quot;\ \-#,##0"/>
    <numFmt numFmtId="208" formatCode="&quot;$&quot;\ #,##0;[Red]&quot;$&quot;\ \-#,##0"/>
    <numFmt numFmtId="209" formatCode="&quot;$&quot;\ #,##0.00;&quot;$&quot;\ \-#,##0.00"/>
    <numFmt numFmtId="210" formatCode="&quot;$&quot;\ #,##0.00;[Red]&quot;$&quot;\ \-#,##0.00"/>
    <numFmt numFmtId="211" formatCode="_ &quot;$&quot;\ * #,##0_ ;_ &quot;$&quot;\ * \-#,##0_ ;_ &quot;$&quot;\ * &quot;-&quot;_ ;_ @_ "/>
    <numFmt numFmtId="212" formatCode="_ * #,##0_ ;_ * \-#,##0_ ;_ * &quot;-&quot;_ ;_ @_ "/>
    <numFmt numFmtId="213" formatCode="_ &quot;$&quot;\ * #,##0.00_ ;_ &quot;$&quot;\ * \-#,##0.00_ ;_ &quot;$&quot;\ * &quot;-&quot;??_ ;_ @_ "/>
    <numFmt numFmtId="214" formatCode="_ * #,##0.00_ ;_ * \-#,##0.00_ ;_ * &quot;-&quot;??_ ;_ @_ "/>
    <numFmt numFmtId="215" formatCode="00\-00"/>
    <numFmt numFmtId="216" formatCode="dd\-yy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#.##0.00"/>
    <numFmt numFmtId="223" formatCode="[$-340A]dddd\,\ dd&quot; de &quot;mmmm&quot; de &quot;yyyy"/>
    <numFmt numFmtId="224" formatCode="#,##0.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Verdana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2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/>
      <top style="thin"/>
      <bottom>
        <color indexed="63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/>
      <top>
        <color indexed="63"/>
      </top>
      <bottom style="thin"/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>
        <color indexed="63"/>
      </left>
      <right style="thin">
        <color rgb="FF7F7F7F"/>
      </right>
      <top style="thin"/>
      <bottom style="thin"/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7F7F7F"/>
      </top>
      <bottom style="thin"/>
    </border>
    <border>
      <left>
        <color indexed="63"/>
      </left>
      <right>
        <color indexed="63"/>
      </right>
      <top style="thin">
        <color rgb="FF7F7F7F"/>
      </top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/>
    </border>
    <border>
      <left style="thin"/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>
        <color indexed="63"/>
      </left>
      <right style="thin">
        <color rgb="FF7F7F7F"/>
      </right>
      <top style="thin"/>
      <bottom>
        <color indexed="63"/>
      </bottom>
    </border>
    <border>
      <left>
        <color indexed="63"/>
      </left>
      <right style="thin">
        <color rgb="FF7F7F7F"/>
      </right>
      <top>
        <color indexed="63"/>
      </top>
      <bottom>
        <color indexed="63"/>
      </bottom>
    </border>
    <border>
      <left>
        <color indexed="63"/>
      </left>
      <right style="thin">
        <color rgb="FF7F7F7F"/>
      </right>
      <top>
        <color indexed="63"/>
      </top>
      <bottom style="thin">
        <color indexed="8"/>
      </bottom>
    </border>
    <border>
      <left style="thin">
        <color rgb="FF7F7F7F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/>
      <right style="thin"/>
      <top style="hair"/>
      <bottom style="thin">
        <color rgb="FF7F7F7F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79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0" fontId="9" fillId="33" borderId="0" xfId="0" applyFont="1" applyFill="1" applyBorder="1" applyAlignment="1" applyProtection="1">
      <alignment horizontal="left"/>
      <protection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3" fontId="8" fillId="0" borderId="0" xfId="0" applyNumberFormat="1" applyFont="1" applyAlignment="1">
      <alignment/>
    </xf>
    <xf numFmtId="0" fontId="0" fillId="0" borderId="14" xfId="0" applyNumberFormat="1" applyBorder="1" applyAlignment="1" applyProtection="1">
      <alignment vertical="center"/>
      <protection locked="0"/>
    </xf>
    <xf numFmtId="179" fontId="1" fillId="0" borderId="14" xfId="0" applyNumberFormat="1" applyFont="1" applyFill="1" applyBorder="1" applyAlignment="1">
      <alignment vertical="center"/>
    </xf>
    <xf numFmtId="0" fontId="0" fillId="0" borderId="15" xfId="0" applyNumberFormat="1" applyBorder="1" applyAlignment="1" applyProtection="1">
      <alignment vertical="center"/>
      <protection locked="0"/>
    </xf>
    <xf numFmtId="179" fontId="1" fillId="0" borderId="15" xfId="0" applyNumberFormat="1" applyFont="1" applyFill="1" applyBorder="1" applyAlignment="1">
      <alignment vertical="center"/>
    </xf>
    <xf numFmtId="0" fontId="0" fillId="0" borderId="16" xfId="0" applyNumberFormat="1" applyBorder="1" applyAlignment="1" applyProtection="1">
      <alignment vertical="center"/>
      <protection locked="0"/>
    </xf>
    <xf numFmtId="179" fontId="1" fillId="0" borderId="16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36" fillId="21" borderId="18" xfId="34" applyNumberFormat="1" applyBorder="1" applyAlignment="1" applyProtection="1">
      <alignment vertical="center"/>
      <protection locked="0"/>
    </xf>
    <xf numFmtId="4" fontId="36" fillId="21" borderId="19" xfId="34" applyNumberFormat="1" applyBorder="1" applyAlignment="1">
      <alignment vertical="center"/>
    </xf>
    <xf numFmtId="179" fontId="36" fillId="21" borderId="20" xfId="34" applyNumberFormat="1" applyBorder="1" applyAlignment="1">
      <alignment vertical="center"/>
    </xf>
    <xf numFmtId="0" fontId="36" fillId="21" borderId="18" xfId="34" applyBorder="1" applyAlignment="1">
      <alignment vertical="center"/>
    </xf>
    <xf numFmtId="3" fontId="36" fillId="21" borderId="19" xfId="34" applyNumberFormat="1" applyBorder="1" applyAlignment="1">
      <alignment horizontal="center" vertical="center"/>
    </xf>
    <xf numFmtId="0" fontId="36" fillId="21" borderId="20" xfId="34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81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181" fontId="0" fillId="0" borderId="16" xfId="0" applyNumberFormat="1" applyBorder="1" applyAlignment="1">
      <alignment vertical="center"/>
    </xf>
    <xf numFmtId="0" fontId="36" fillId="21" borderId="21" xfId="34" applyBorder="1" applyAlignment="1">
      <alignment vertical="center"/>
    </xf>
    <xf numFmtId="0" fontId="36" fillId="21" borderId="22" xfId="34" applyBorder="1" applyAlignment="1">
      <alignment horizontal="center" vertical="center"/>
    </xf>
    <xf numFmtId="0" fontId="36" fillId="21" borderId="23" xfId="34" applyBorder="1" applyAlignment="1">
      <alignment horizontal="center" vertical="center"/>
    </xf>
    <xf numFmtId="0" fontId="36" fillId="21" borderId="24" xfId="34" applyBorder="1" applyAlignment="1">
      <alignment vertical="center"/>
    </xf>
    <xf numFmtId="3" fontId="36" fillId="21" borderId="25" xfId="34" applyNumberFormat="1" applyBorder="1" applyAlignment="1">
      <alignment vertical="center"/>
    </xf>
    <xf numFmtId="179" fontId="36" fillId="21" borderId="25" xfId="34" applyNumberFormat="1" applyBorder="1" applyAlignment="1">
      <alignment vertical="center"/>
    </xf>
    <xf numFmtId="181" fontId="36" fillId="21" borderId="26" xfId="34" applyNumberFormat="1" applyBorder="1" applyAlignment="1">
      <alignment vertical="center"/>
    </xf>
    <xf numFmtId="0" fontId="36" fillId="21" borderId="27" xfId="34" applyBorder="1" applyAlignment="1">
      <alignment horizontal="centerContinuous" vertical="center"/>
    </xf>
    <xf numFmtId="0" fontId="36" fillId="21" borderId="28" xfId="34" applyBorder="1" applyAlignment="1">
      <alignment horizontal="centerContinuous" vertical="center"/>
    </xf>
    <xf numFmtId="3" fontId="36" fillId="21" borderId="28" xfId="34" applyNumberFormat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/>
      <protection locked="0"/>
    </xf>
    <xf numFmtId="4" fontId="1" fillId="0" borderId="14" xfId="0" applyNumberFormat="1" applyFont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4" fontId="1" fillId="0" borderId="15" xfId="0" applyNumberFormat="1" applyFont="1" applyBorder="1" applyAlignment="1">
      <alignment/>
    </xf>
    <xf numFmtId="0" fontId="0" fillId="0" borderId="16" xfId="0" applyNumberFormat="1" applyFont="1" applyFill="1" applyBorder="1" applyAlignment="1" applyProtection="1">
      <alignment/>
      <protection locked="0"/>
    </xf>
    <xf numFmtId="4" fontId="1" fillId="0" borderId="16" xfId="0" applyNumberFormat="1" applyFont="1" applyBorder="1" applyAlignment="1">
      <alignment/>
    </xf>
    <xf numFmtId="0" fontId="36" fillId="21" borderId="27" xfId="34" applyNumberFormat="1" applyBorder="1" applyAlignment="1" applyProtection="1">
      <alignment/>
      <protection locked="0"/>
    </xf>
    <xf numFmtId="4" fontId="36" fillId="21" borderId="28" xfId="34" applyNumberFormat="1" applyBorder="1" applyAlignment="1">
      <alignment/>
    </xf>
    <xf numFmtId="4" fontId="36" fillId="21" borderId="29" xfId="34" applyNumberFormat="1" applyBorder="1" applyAlignment="1">
      <alignment/>
    </xf>
    <xf numFmtId="0" fontId="0" fillId="0" borderId="30" xfId="0" applyNumberFormat="1" applyBorder="1" applyAlignment="1" applyProtection="1">
      <alignment vertical="center" wrapText="1"/>
      <protection locked="0"/>
    </xf>
    <xf numFmtId="4" fontId="1" fillId="0" borderId="14" xfId="0" applyNumberFormat="1" applyFont="1" applyBorder="1" applyAlignment="1">
      <alignment vertical="center"/>
    </xf>
    <xf numFmtId="0" fontId="0" fillId="0" borderId="31" xfId="0" applyNumberFormat="1" applyBorder="1" applyAlignment="1" applyProtection="1">
      <alignment vertical="center" wrapText="1"/>
      <protection locked="0"/>
    </xf>
    <xf numFmtId="4" fontId="1" fillId="0" borderId="15" xfId="0" applyNumberFormat="1" applyFont="1" applyBorder="1" applyAlignment="1">
      <alignment vertical="center"/>
    </xf>
    <xf numFmtId="0" fontId="0" fillId="0" borderId="32" xfId="0" applyNumberFormat="1" applyBorder="1" applyAlignment="1" applyProtection="1">
      <alignment vertical="center" wrapText="1"/>
      <protection locked="0"/>
    </xf>
    <xf numFmtId="4" fontId="1" fillId="0" borderId="16" xfId="0" applyNumberFormat="1" applyFont="1" applyBorder="1" applyAlignment="1">
      <alignment vertical="center"/>
    </xf>
    <xf numFmtId="0" fontId="36" fillId="21" borderId="27" xfId="34" applyBorder="1" applyAlignment="1">
      <alignment/>
    </xf>
    <xf numFmtId="0" fontId="0" fillId="0" borderId="30" xfId="0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vertical="center"/>
    </xf>
    <xf numFmtId="0" fontId="0" fillId="0" borderId="31" xfId="0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36" fillId="21" borderId="1" xfId="34" applyBorder="1" applyAlignment="1">
      <alignment/>
    </xf>
    <xf numFmtId="0" fontId="0" fillId="0" borderId="30" xfId="0" applyNumberFormat="1" applyBorder="1" applyAlignment="1" applyProtection="1">
      <alignment/>
      <protection locked="0"/>
    </xf>
    <xf numFmtId="3" fontId="0" fillId="0" borderId="14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NumberFormat="1" applyBorder="1" applyAlignment="1" applyProtection="1">
      <alignment/>
      <protection locked="0"/>
    </xf>
    <xf numFmtId="3" fontId="0" fillId="0" borderId="15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NumberFormat="1" applyBorder="1" applyAlignment="1" applyProtection="1">
      <alignment/>
      <protection locked="0"/>
    </xf>
    <xf numFmtId="3" fontId="0" fillId="0" borderId="16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36" fillId="21" borderId="24" xfId="34" applyBorder="1" applyAlignment="1">
      <alignment/>
    </xf>
    <xf numFmtId="3" fontId="36" fillId="21" borderId="25" xfId="34" applyNumberFormat="1" applyBorder="1" applyAlignment="1">
      <alignment/>
    </xf>
    <xf numFmtId="4" fontId="36" fillId="21" borderId="26" xfId="34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3" fontId="36" fillId="21" borderId="28" xfId="34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1" fontId="36" fillId="21" borderId="1" xfId="34" applyNumberFormat="1" applyBorder="1" applyAlignment="1">
      <alignment horizontal="center"/>
    </xf>
    <xf numFmtId="0" fontId="0" fillId="13" borderId="0" xfId="0" applyFill="1" applyAlignment="1">
      <alignment/>
    </xf>
    <xf numFmtId="4" fontId="0" fillId="0" borderId="0" xfId="0" applyNumberFormat="1" applyBorder="1" applyAlignment="1">
      <alignment/>
    </xf>
    <xf numFmtId="0" fontId="36" fillId="21" borderId="42" xfId="34" applyBorder="1" applyAlignment="1">
      <alignment horizontal="centerContinuous"/>
    </xf>
    <xf numFmtId="0" fontId="36" fillId="21" borderId="43" xfId="34" applyBorder="1" applyAlignment="1">
      <alignment horizontal="centerContinuous"/>
    </xf>
    <xf numFmtId="0" fontId="36" fillId="21" borderId="1" xfId="34" applyBorder="1" applyAlignment="1">
      <alignment horizontal="centerContinuous"/>
    </xf>
    <xf numFmtId="3" fontId="36" fillId="21" borderId="1" xfId="34" applyNumberFormat="1" applyBorder="1" applyAlignment="1">
      <alignment horizontal="centerContinuous"/>
    </xf>
    <xf numFmtId="0" fontId="0" fillId="0" borderId="0" xfId="0" applyAlignment="1">
      <alignment/>
    </xf>
    <xf numFmtId="0" fontId="36" fillId="21" borderId="28" xfId="34" applyBorder="1" applyAlignment="1">
      <alignment horizontal="center"/>
    </xf>
    <xf numFmtId="3" fontId="36" fillId="21" borderId="28" xfId="34" applyNumberFormat="1" applyBorder="1" applyAlignment="1">
      <alignment horizontal="center"/>
    </xf>
    <xf numFmtId="178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78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78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50" fillId="21" borderId="24" xfId="34" applyFont="1" applyBorder="1" applyAlignment="1">
      <alignment horizontal="left" vertical="center"/>
    </xf>
    <xf numFmtId="0" fontId="36" fillId="21" borderId="28" xfId="34" applyBorder="1" applyAlignment="1">
      <alignment/>
    </xf>
    <xf numFmtId="178" fontId="36" fillId="21" borderId="28" xfId="34" applyNumberFormat="1" applyBorder="1" applyAlignment="1">
      <alignment/>
    </xf>
    <xf numFmtId="178" fontId="36" fillId="21" borderId="29" xfId="34" applyNumberForma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36" fillId="21" borderId="23" xfId="34" applyBorder="1" applyAlignment="1">
      <alignment horizontal="center" vertical="center"/>
    </xf>
    <xf numFmtId="3" fontId="0" fillId="0" borderId="36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41" xfId="0" applyNumberFormat="1" applyBorder="1" applyAlignment="1">
      <alignment/>
    </xf>
    <xf numFmtId="3" fontId="36" fillId="0" borderId="0" xfId="34" applyNumberFormat="1" applyFill="1" applyBorder="1" applyAlignment="1">
      <alignment/>
    </xf>
    <xf numFmtId="0" fontId="36" fillId="21" borderId="44" xfId="34" applyBorder="1" applyAlignment="1">
      <alignment horizontal="center"/>
    </xf>
    <xf numFmtId="3" fontId="36" fillId="21" borderId="44" xfId="34" applyNumberFormat="1" applyBorder="1" applyAlignment="1">
      <alignment horizontal="center"/>
    </xf>
    <xf numFmtId="0" fontId="0" fillId="0" borderId="45" xfId="0" applyBorder="1" applyAlignment="1">
      <alignment/>
    </xf>
    <xf numFmtId="3" fontId="36" fillId="21" borderId="29" xfId="34" applyNumberFormat="1" applyBorder="1" applyAlignment="1">
      <alignment/>
    </xf>
    <xf numFmtId="179" fontId="0" fillId="0" borderId="14" xfId="0" applyNumberFormat="1" applyFill="1" applyBorder="1" applyAlignment="1">
      <alignment/>
    </xf>
    <xf numFmtId="179" fontId="0" fillId="0" borderId="15" xfId="0" applyNumberFormat="1" applyFill="1" applyBorder="1" applyAlignment="1">
      <alignment/>
    </xf>
    <xf numFmtId="179" fontId="0" fillId="0" borderId="16" xfId="0" applyNumberFormat="1" applyFill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9" fontId="0" fillId="0" borderId="46" xfId="0" applyNumberFormat="1" applyBorder="1" applyAlignment="1">
      <alignment/>
    </xf>
    <xf numFmtId="179" fontId="0" fillId="0" borderId="47" xfId="0" applyNumberFormat="1" applyBorder="1" applyAlignment="1">
      <alignment/>
    </xf>
    <xf numFmtId="179" fontId="0" fillId="0" borderId="48" xfId="0" applyNumberFormat="1" applyBorder="1" applyAlignment="1">
      <alignment/>
    </xf>
    <xf numFmtId="179" fontId="0" fillId="0" borderId="49" xfId="0" applyNumberFormat="1" applyBorder="1" applyAlignment="1">
      <alignment/>
    </xf>
    <xf numFmtId="0" fontId="36" fillId="0" borderId="0" xfId="34" applyFill="1" applyBorder="1" applyAlignment="1">
      <alignment horizontal="centerContinuous"/>
    </xf>
    <xf numFmtId="0" fontId="36" fillId="0" borderId="0" xfId="34" applyFill="1" applyBorder="1" applyAlignment="1">
      <alignment horizontal="center" vertical="center"/>
    </xf>
    <xf numFmtId="179" fontId="0" fillId="0" borderId="0" xfId="0" applyNumberFormat="1" applyFill="1" applyBorder="1" applyAlignment="1">
      <alignment/>
    </xf>
    <xf numFmtId="3" fontId="0" fillId="0" borderId="17" xfId="0" applyNumberFormat="1" applyBorder="1" applyAlignment="1">
      <alignment vertical="center"/>
    </xf>
    <xf numFmtId="3" fontId="36" fillId="21" borderId="24" xfId="34" applyNumberFormat="1" applyBorder="1" applyAlignment="1">
      <alignment/>
    </xf>
    <xf numFmtId="178" fontId="36" fillId="21" borderId="24" xfId="34" applyNumberFormat="1" applyBorder="1" applyAlignment="1">
      <alignment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0" fontId="36" fillId="21" borderId="1" xfId="34" applyAlignment="1">
      <alignment horizontal="center"/>
    </xf>
    <xf numFmtId="1" fontId="36" fillId="21" borderId="1" xfId="34" applyNumberFormat="1" applyAlignment="1">
      <alignment horizontal="center"/>
    </xf>
    <xf numFmtId="0" fontId="0" fillId="0" borderId="50" xfId="0" applyFill="1" applyBorder="1" applyAlignment="1">
      <alignment vertical="center" wrapText="1"/>
    </xf>
    <xf numFmtId="4" fontId="0" fillId="0" borderId="51" xfId="0" applyNumberFormat="1" applyFill="1" applyBorder="1" applyAlignment="1">
      <alignment vertical="center"/>
    </xf>
    <xf numFmtId="4" fontId="0" fillId="0" borderId="51" xfId="0" applyNumberFormat="1" applyBorder="1" applyAlignment="1">
      <alignment/>
    </xf>
    <xf numFmtId="4" fontId="1" fillId="0" borderId="51" xfId="0" applyNumberFormat="1" applyFont="1" applyFill="1" applyBorder="1" applyAlignment="1">
      <alignment vertical="center"/>
    </xf>
    <xf numFmtId="0" fontId="36" fillId="21" borderId="18" xfId="34" applyBorder="1" applyAlignment="1">
      <alignment/>
    </xf>
    <xf numFmtId="4" fontId="36" fillId="21" borderId="19" xfId="34" applyNumberFormat="1" applyBorder="1" applyAlignment="1">
      <alignment/>
    </xf>
    <xf numFmtId="4" fontId="36" fillId="21" borderId="20" xfId="34" applyNumberFormat="1" applyBorder="1" applyAlignment="1">
      <alignment/>
    </xf>
    <xf numFmtId="0" fontId="36" fillId="21" borderId="52" xfId="34" applyBorder="1" applyAlignment="1">
      <alignment vertical="center"/>
    </xf>
    <xf numFmtId="0" fontId="36" fillId="21" borderId="1" xfId="34" applyAlignment="1">
      <alignment horizontal="centerContinuous" vertical="center"/>
    </xf>
    <xf numFmtId="3" fontId="36" fillId="21" borderId="1" xfId="34" applyNumberFormat="1" applyAlignment="1">
      <alignment horizontal="centerContinuous" vertical="center"/>
    </xf>
    <xf numFmtId="0" fontId="0" fillId="0" borderId="14" xfId="0" applyNumberFormat="1" applyBorder="1" applyAlignment="1" applyProtection="1">
      <alignment vertical="center" wrapText="1"/>
      <protection locked="0"/>
    </xf>
    <xf numFmtId="0" fontId="0" fillId="0" borderId="15" xfId="0" applyNumberFormat="1" applyBorder="1" applyAlignment="1" applyProtection="1">
      <alignment vertical="center" wrapText="1"/>
      <protection locked="0"/>
    </xf>
    <xf numFmtId="0" fontId="0" fillId="0" borderId="16" xfId="0" applyNumberFormat="1" applyBorder="1" applyAlignment="1" applyProtection="1">
      <alignment vertical="center" wrapText="1"/>
      <protection locked="0"/>
    </xf>
    <xf numFmtId="0" fontId="36" fillId="21" borderId="53" xfId="34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36" fillId="21" borderId="54" xfId="34" applyBorder="1" applyAlignment="1">
      <alignment horizontal="center" vertical="center"/>
    </xf>
    <xf numFmtId="0" fontId="36" fillId="21" borderId="55" xfId="34" applyBorder="1" applyAlignment="1">
      <alignment horizontal="center" vertical="center"/>
    </xf>
    <xf numFmtId="3" fontId="36" fillId="21" borderId="22" xfId="34" applyNumberFormat="1" applyBorder="1" applyAlignment="1">
      <alignment horizontal="center" vertical="center"/>
    </xf>
    <xf numFmtId="3" fontId="36" fillId="21" borderId="25" xfId="34" applyNumberFormat="1" applyBorder="1" applyAlignment="1">
      <alignment horizontal="center" vertical="center"/>
    </xf>
    <xf numFmtId="0" fontId="36" fillId="21" borderId="23" xfId="34" applyBorder="1" applyAlignment="1">
      <alignment horizontal="center" vertical="center"/>
    </xf>
    <xf numFmtId="0" fontId="36" fillId="21" borderId="26" xfId="34" applyBorder="1" applyAlignment="1">
      <alignment horizontal="center" vertical="center"/>
    </xf>
    <xf numFmtId="3" fontId="36" fillId="21" borderId="56" xfId="34" applyNumberFormat="1" applyBorder="1" applyAlignment="1">
      <alignment horizontal="center"/>
    </xf>
    <xf numFmtId="3" fontId="36" fillId="21" borderId="57" xfId="34" applyNumberFormat="1" applyBorder="1" applyAlignment="1">
      <alignment horizontal="center"/>
    </xf>
    <xf numFmtId="3" fontId="36" fillId="21" borderId="58" xfId="34" applyNumberFormat="1" applyBorder="1" applyAlignment="1">
      <alignment horizontal="center"/>
    </xf>
    <xf numFmtId="0" fontId="0" fillId="13" borderId="0" xfId="0" applyFill="1" applyAlignment="1">
      <alignment horizontal="left"/>
    </xf>
    <xf numFmtId="0" fontId="36" fillId="21" borderId="1" xfId="34" applyAlignment="1">
      <alignment horizontal="center" vertical="center"/>
    </xf>
    <xf numFmtId="3" fontId="36" fillId="21" borderId="1" xfId="34" applyNumberFormat="1" applyAlignment="1">
      <alignment horizontal="center" vertical="center"/>
    </xf>
    <xf numFmtId="3" fontId="36" fillId="21" borderId="59" xfId="34" applyNumberFormat="1" applyBorder="1" applyAlignment="1">
      <alignment horizontal="center" vertical="center"/>
    </xf>
    <xf numFmtId="3" fontId="36" fillId="21" borderId="60" xfId="34" applyNumberFormat="1" applyBorder="1" applyAlignment="1">
      <alignment horizontal="center" vertical="center"/>
    </xf>
    <xf numFmtId="3" fontId="36" fillId="21" borderId="61" xfId="34" applyNumberFormat="1" applyBorder="1" applyAlignment="1">
      <alignment horizontal="center" vertical="center"/>
    </xf>
    <xf numFmtId="3" fontId="36" fillId="21" borderId="21" xfId="34" applyNumberFormat="1" applyBorder="1" applyAlignment="1">
      <alignment horizontal="center" vertical="center"/>
    </xf>
    <xf numFmtId="3" fontId="36" fillId="21" borderId="23" xfId="34" applyNumberFormat="1" applyBorder="1" applyAlignment="1">
      <alignment horizontal="center" vertical="center"/>
    </xf>
    <xf numFmtId="0" fontId="36" fillId="21" borderId="42" xfId="34" applyBorder="1" applyAlignment="1">
      <alignment horizontal="center" vertical="center"/>
    </xf>
    <xf numFmtId="0" fontId="36" fillId="21" borderId="1" xfId="34" applyBorder="1" applyAlignment="1">
      <alignment horizontal="center" vertical="center"/>
    </xf>
    <xf numFmtId="0" fontId="36" fillId="21" borderId="21" xfId="34" applyBorder="1" applyAlignment="1">
      <alignment horizontal="center" vertical="center"/>
    </xf>
    <xf numFmtId="0" fontId="36" fillId="21" borderId="62" xfId="34" applyBorder="1" applyAlignment="1">
      <alignment horizontal="center" vertical="center"/>
    </xf>
    <xf numFmtId="0" fontId="36" fillId="21" borderId="21" xfId="34" applyBorder="1" applyAlignment="1">
      <alignment horizontal="left" vertical="center"/>
    </xf>
    <xf numFmtId="0" fontId="36" fillId="21" borderId="24" xfId="34" applyBorder="1" applyAlignment="1">
      <alignment horizontal="left" vertical="center"/>
    </xf>
    <xf numFmtId="3" fontId="36" fillId="21" borderId="54" xfId="34" applyNumberFormat="1" applyBorder="1" applyAlignment="1">
      <alignment horizontal="center" vertical="center"/>
    </xf>
    <xf numFmtId="3" fontId="36" fillId="21" borderId="42" xfId="34" applyNumberFormat="1" applyBorder="1" applyAlignment="1">
      <alignment horizontal="center" vertical="center"/>
    </xf>
    <xf numFmtId="3" fontId="36" fillId="21" borderId="43" xfId="34" applyNumberFormat="1" applyBorder="1" applyAlignment="1">
      <alignment horizontal="center" vertical="center"/>
    </xf>
    <xf numFmtId="0" fontId="36" fillId="21" borderId="28" xfId="34" applyBorder="1" applyAlignment="1">
      <alignment horizontal="center" vertical="center"/>
    </xf>
    <xf numFmtId="0" fontId="36" fillId="21" borderId="29" xfId="34" applyBorder="1" applyAlignment="1">
      <alignment horizontal="center" vertical="center"/>
    </xf>
    <xf numFmtId="0" fontId="36" fillId="21" borderId="62" xfId="34" applyBorder="1" applyAlignment="1">
      <alignment horizontal="left" vertical="center"/>
    </xf>
    <xf numFmtId="0" fontId="36" fillId="21" borderId="44" xfId="34" applyBorder="1" applyAlignment="1">
      <alignment horizontal="center" vertical="center"/>
    </xf>
    <xf numFmtId="0" fontId="36" fillId="21" borderId="25" xfId="34" applyBorder="1" applyAlignment="1">
      <alignment horizontal="center" vertical="center"/>
    </xf>
    <xf numFmtId="0" fontId="36" fillId="21" borderId="63" xfId="34" applyBorder="1" applyAlignment="1">
      <alignment horizontal="center" vertical="center"/>
    </xf>
    <xf numFmtId="0" fontId="36" fillId="21" borderId="64" xfId="34" applyBorder="1" applyAlignment="1">
      <alignment horizontal="center" vertical="center"/>
    </xf>
    <xf numFmtId="0" fontId="36" fillId="21" borderId="65" xfId="34" applyBorder="1" applyAlignment="1">
      <alignment horizontal="center" vertical="center"/>
    </xf>
    <xf numFmtId="0" fontId="36" fillId="21" borderId="66" xfId="34" applyBorder="1" applyAlignment="1">
      <alignment horizontal="center" vertical="center"/>
    </xf>
    <xf numFmtId="0" fontId="36" fillId="21" borderId="67" xfId="34" applyBorder="1" applyAlignment="1">
      <alignment horizontal="center" vertical="center"/>
    </xf>
    <xf numFmtId="0" fontId="36" fillId="21" borderId="68" xfId="34" applyBorder="1" applyAlignment="1">
      <alignment horizontal="center" vertical="center"/>
    </xf>
    <xf numFmtId="4" fontId="0" fillId="0" borderId="69" xfId="0" applyNumberFormat="1" applyBorder="1" applyAlignment="1">
      <alignment/>
    </xf>
    <xf numFmtId="4" fontId="36" fillId="21" borderId="70" xfId="34" applyNumberFormat="1" applyBorder="1" applyAlignment="1">
      <alignment vertical="center"/>
    </xf>
    <xf numFmtId="4" fontId="36" fillId="21" borderId="70" xfId="34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Causa de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Periodo 2003-2018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75"/>
          <c:y val="0.23425"/>
          <c:w val="0.837"/>
          <c:h val="0.598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'Nacional 2003-2018'!$A$9:$A$12</c:f>
              <c:strCache/>
            </c:strRef>
          </c:cat>
          <c:val>
            <c:numRef>
              <c:f>'Nacional 2003-2018'!$R$9:$R$12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Causalidad Incendios Nacional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Periodo 2003-2018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347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38"/>
          <c:w val="0.8935"/>
          <c:h val="0.7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'Nacional 2003-2018'!$W$54:$W$66</c:f>
              <c:strCache/>
            </c:strRef>
          </c:cat>
          <c:val>
            <c:numRef>
              <c:f>'Nacional 2003-2018'!$S$16:$S$28</c:f>
              <c:numCache/>
            </c:numRef>
          </c:val>
        </c:ser>
        <c:axId val="9352652"/>
        <c:axId val="17065005"/>
      </c:barChart>
      <c:catAx>
        <c:axId val="93526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5005"/>
        <c:crosses val="autoZero"/>
        <c:auto val="1"/>
        <c:lblOffset val="100"/>
        <c:tickLblSkip val="1"/>
        <c:noMultiLvlLbl val="0"/>
      </c:catAx>
      <c:valAx>
        <c:axId val="17065005"/>
        <c:scaling>
          <c:orientation val="minMax"/>
        </c:scaling>
        <c:axPos val="t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Incidencia Daño</a:t>
                </a:r>
              </a:p>
            </c:rich>
          </c:tx>
          <c:layout>
            <c:manualLayout>
              <c:xMode val="factor"/>
              <c:yMode val="factor"/>
              <c:x val="0.03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52652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 Incendios Forestales
1987 - 2002</a:t>
            </a:r>
          </a:p>
        </c:rich>
      </c:tx>
      <c:layout>
        <c:manualLayout>
          <c:xMode val="factor"/>
          <c:yMode val="factor"/>
          <c:x val="-0.3155"/>
          <c:y val="-0.012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25"/>
          <c:y val="0.298"/>
          <c:w val="0.72775"/>
          <c:h val="0.489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B662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6813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9BB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ACBB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CD9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'[1]Nacional 1985-2002'!$A$10:$A$18</c:f>
              <c:strCache>
                <c:ptCount val="9"/>
                <c:pt idx="0">
                  <c:v>1. FAENAS FORESTALES</c:v>
                </c:pt>
                <c:pt idx="1">
                  <c:v>2. FAENAS AGRICOLAS</c:v>
                </c:pt>
                <c:pt idx="2">
                  <c:v>3. RECREACION Y DEPORTE</c:v>
                </c:pt>
                <c:pt idx="3">
                  <c:v>4. JUEGOS DE NIÑO</c:v>
                </c:pt>
                <c:pt idx="4">
                  <c:v>5. TRANSITO Y TRANSPORTE</c:v>
                </c:pt>
                <c:pt idx="5">
                  <c:v>6. OTRAS ACTIVIDADES</c:v>
                </c:pt>
                <c:pt idx="6">
                  <c:v>7. INTENCIONAL</c:v>
                </c:pt>
                <c:pt idx="7">
                  <c:v>8. OTRAS CAUSAS</c:v>
                </c:pt>
                <c:pt idx="8">
                  <c:v>9. NO IDENTIFICADA</c:v>
                </c:pt>
              </c:strCache>
            </c:strRef>
          </c:cat>
          <c:val>
            <c:numRef>
              <c:f>'Nacional 1987-2002'!$S$10:$S$18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6</xdr:row>
      <xdr:rowOff>66675</xdr:rowOff>
    </xdr:from>
    <xdr:to>
      <xdr:col>31</xdr:col>
      <xdr:colOff>228600</xdr:colOff>
      <xdr:row>28</xdr:row>
      <xdr:rowOff>28575</xdr:rowOff>
    </xdr:to>
    <xdr:graphicFrame>
      <xdr:nvGraphicFramePr>
        <xdr:cNvPr id="1" name="Gráfico 1"/>
        <xdr:cNvGraphicFramePr/>
      </xdr:nvGraphicFramePr>
      <xdr:xfrm>
        <a:off x="22936200" y="1209675"/>
        <a:ext cx="7048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400050</xdr:colOff>
      <xdr:row>49</xdr:row>
      <xdr:rowOff>47625</xdr:rowOff>
    </xdr:from>
    <xdr:to>
      <xdr:col>33</xdr:col>
      <xdr:colOff>323850</xdr:colOff>
      <xdr:row>67</xdr:row>
      <xdr:rowOff>66675</xdr:rowOff>
    </xdr:to>
    <xdr:graphicFrame>
      <xdr:nvGraphicFramePr>
        <xdr:cNvPr id="2" name="Gráfico 2"/>
        <xdr:cNvGraphicFramePr/>
      </xdr:nvGraphicFramePr>
      <xdr:xfrm>
        <a:off x="22536150" y="10591800"/>
        <a:ext cx="90678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3</xdr:row>
      <xdr:rowOff>142875</xdr:rowOff>
    </xdr:from>
    <xdr:to>
      <xdr:col>27</xdr:col>
      <xdr:colOff>114300</xdr:colOff>
      <xdr:row>22</xdr:row>
      <xdr:rowOff>38100</xdr:rowOff>
    </xdr:to>
    <xdr:graphicFrame>
      <xdr:nvGraphicFramePr>
        <xdr:cNvPr id="1" name="Gráfico 3"/>
        <xdr:cNvGraphicFramePr/>
      </xdr:nvGraphicFramePr>
      <xdr:xfrm>
        <a:off x="14192250" y="628650"/>
        <a:ext cx="5400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tobar\Desktop\CONAF%202014\SOLICITUD%20DE%20INFORMACION%20LEY%2020285\Alfredo%20Mascare&#241;o\Causas%201985-2014%20Ocurr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ional 2003-2014"/>
      <sheetName val="SubTotal 2003-2014"/>
      <sheetName val="Causa 2014"/>
      <sheetName val="Causas 2013"/>
      <sheetName val="Causas 2012"/>
      <sheetName val="Causas 2011"/>
      <sheetName val="Causas 2010"/>
      <sheetName val="Causas 2009"/>
      <sheetName val="Causas 2008"/>
      <sheetName val="Causas 2007"/>
      <sheetName val="Causas 2006"/>
      <sheetName val="Causas 2005"/>
      <sheetName val="Causas 2004"/>
      <sheetName val="Causas 2003"/>
      <sheetName val="Nacional 1985-2002"/>
      <sheetName val="Subtotal 2002-1985"/>
      <sheetName val="Causas 2002"/>
      <sheetName val="Causas 2001"/>
      <sheetName val="Causas 2000"/>
      <sheetName val="Causas 1999"/>
      <sheetName val="Causas 1998"/>
      <sheetName val="Causas 1997"/>
      <sheetName val="Causas 1996"/>
      <sheetName val="Causas 1995"/>
      <sheetName val="Causas 1994"/>
      <sheetName val="Causas 1993"/>
      <sheetName val="Causas 1992"/>
      <sheetName val="Causas 1991"/>
      <sheetName val="Causas 1990"/>
      <sheetName val="Causas 1989"/>
      <sheetName val="Causas 1988"/>
      <sheetName val="Causas 1987"/>
      <sheetName val="Causas 1986"/>
      <sheetName val="Causas 1985"/>
    </sheetNames>
    <sheetDataSet>
      <sheetData sheetId="14">
        <row r="10">
          <cell r="A10" t="str">
            <v>1. FAENAS FORESTALES</v>
          </cell>
        </row>
        <row r="11">
          <cell r="A11" t="str">
            <v>2. FAENAS AGRICOLAS</v>
          </cell>
        </row>
        <row r="12">
          <cell r="A12" t="str">
            <v>3. RECREACION Y DEPORTE</v>
          </cell>
        </row>
        <row r="13">
          <cell r="A13" t="str">
            <v>4. JUEGOS DE NIÑO</v>
          </cell>
        </row>
        <row r="14">
          <cell r="A14" t="str">
            <v>5. TRANSITO Y TRANSPORTE</v>
          </cell>
        </row>
        <row r="15">
          <cell r="A15" t="str">
            <v>6. OTRAS ACTIVIDADES</v>
          </cell>
        </row>
        <row r="16">
          <cell r="A16" t="str">
            <v>7. INTENCIONAL</v>
          </cell>
        </row>
        <row r="17">
          <cell r="A17" t="str">
            <v>8. OTRAS CAUSAS</v>
          </cell>
        </row>
        <row r="18">
          <cell r="A18" t="str">
            <v>9. NO IDENTIFICADA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0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11.421875" defaultRowHeight="12.75"/>
  <cols>
    <col min="1" max="1" width="69.421875" style="2" customWidth="1"/>
    <col min="2" max="2" width="13.00390625" style="2" bestFit="1" customWidth="1"/>
    <col min="3" max="4" width="13.421875" style="2" bestFit="1" customWidth="1"/>
    <col min="5" max="5" width="12.57421875" style="2" bestFit="1" customWidth="1"/>
    <col min="6" max="7" width="13.00390625" style="2" bestFit="1" customWidth="1"/>
    <col min="8" max="8" width="13.421875" style="2" bestFit="1" customWidth="1"/>
    <col min="9" max="9" width="13.00390625" style="2" bestFit="1" customWidth="1"/>
    <col min="10" max="11" width="13.421875" style="2" bestFit="1" customWidth="1"/>
    <col min="12" max="12" width="12.57421875" style="2" bestFit="1" customWidth="1"/>
    <col min="13" max="13" width="14.421875" style="2" bestFit="1" customWidth="1"/>
    <col min="14" max="14" width="14.00390625" style="2" bestFit="1" customWidth="1"/>
    <col min="15" max="17" width="14.00390625" style="2" customWidth="1"/>
    <col min="18" max="18" width="16.28125" style="2" customWidth="1"/>
    <col min="19" max="19" width="8.7109375" style="2" bestFit="1" customWidth="1"/>
    <col min="20" max="16384" width="11.421875" style="2" customWidth="1"/>
  </cols>
  <sheetData>
    <row r="1" spans="1:23" ht="12.75">
      <c r="A1" s="35" t="s">
        <v>31</v>
      </c>
      <c r="W1" s="35" t="s">
        <v>31</v>
      </c>
    </row>
    <row r="2" spans="1:23" ht="12.75">
      <c r="A2" s="35" t="s">
        <v>258</v>
      </c>
      <c r="B2" s="7"/>
      <c r="W2" s="35" t="s">
        <v>165</v>
      </c>
    </row>
    <row r="3" spans="1:23" ht="12.75">
      <c r="A3" s="35" t="s">
        <v>267</v>
      </c>
      <c r="W3" s="35" t="s">
        <v>267</v>
      </c>
    </row>
    <row r="4" spans="1:31" ht="18">
      <c r="A4" s="197" t="s">
        <v>242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9"/>
      <c r="U4" s="9"/>
      <c r="V4" s="9"/>
      <c r="W4" s="9"/>
      <c r="X4" s="9"/>
      <c r="Y4" s="9"/>
      <c r="Z4" s="11"/>
      <c r="AA4" s="11"/>
      <c r="AB4" s="11"/>
      <c r="AC4" s="11"/>
      <c r="AD4" s="11"/>
      <c r="AE4" s="11"/>
    </row>
    <row r="5" spans="1:31" ht="18">
      <c r="A5" s="197" t="s">
        <v>268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9"/>
      <c r="U5" s="9"/>
      <c r="V5" s="9"/>
      <c r="W5" s="9"/>
      <c r="X5" s="9"/>
      <c r="Y5" s="9"/>
      <c r="Z5" s="11"/>
      <c r="AA5" s="11"/>
      <c r="AB5" s="11"/>
      <c r="AC5" s="11"/>
      <c r="AD5" s="11"/>
      <c r="AE5" s="11"/>
    </row>
    <row r="6" spans="1:19" ht="15.75">
      <c r="A6" s="1"/>
      <c r="B6" s="1"/>
      <c r="C6" s="1"/>
      <c r="D6" s="1"/>
      <c r="E6" s="1"/>
      <c r="F6" s="1"/>
      <c r="G6" s="1"/>
      <c r="H6" s="1"/>
      <c r="I6" s="1"/>
      <c r="J6" s="1"/>
      <c r="K6" s="18"/>
      <c r="L6" s="18"/>
      <c r="M6" s="18"/>
      <c r="N6" s="18"/>
      <c r="O6" s="18"/>
      <c r="P6" s="18"/>
      <c r="Q6" s="18"/>
      <c r="R6" s="1"/>
      <c r="S6" s="1"/>
    </row>
    <row r="7" spans="1:19" ht="15">
      <c r="A7" s="198" t="s">
        <v>144</v>
      </c>
      <c r="B7" s="204" t="s">
        <v>137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6"/>
      <c r="R7" s="200" t="s">
        <v>2</v>
      </c>
      <c r="S7" s="202" t="s">
        <v>3</v>
      </c>
    </row>
    <row r="8" spans="1:19" ht="15">
      <c r="A8" s="199"/>
      <c r="B8" s="123">
        <v>2003</v>
      </c>
      <c r="C8" s="123">
        <v>2004</v>
      </c>
      <c r="D8" s="123">
        <v>2005</v>
      </c>
      <c r="E8" s="123">
        <v>2006</v>
      </c>
      <c r="F8" s="123">
        <v>2007</v>
      </c>
      <c r="G8" s="123">
        <v>2008</v>
      </c>
      <c r="H8" s="123">
        <v>2009</v>
      </c>
      <c r="I8" s="123">
        <v>2010</v>
      </c>
      <c r="J8" s="123">
        <v>2011</v>
      </c>
      <c r="K8" s="123">
        <v>2012</v>
      </c>
      <c r="L8" s="123">
        <v>2013</v>
      </c>
      <c r="M8" s="123">
        <v>2014</v>
      </c>
      <c r="N8" s="123">
        <v>2015</v>
      </c>
      <c r="O8" s="180">
        <v>2016</v>
      </c>
      <c r="P8" s="180">
        <v>2017</v>
      </c>
      <c r="Q8" s="180">
        <v>2018</v>
      </c>
      <c r="R8" s="201"/>
      <c r="S8" s="203"/>
    </row>
    <row r="9" spans="1:25" ht="12.75">
      <c r="A9" s="71" t="s">
        <v>143</v>
      </c>
      <c r="B9" s="19">
        <f aca="true" t="shared" si="0" ref="B9:G9">SUM(B16:B25)</f>
        <v>33385.65000000009</v>
      </c>
      <c r="C9" s="19">
        <f t="shared" si="0"/>
        <v>27029.850000000086</v>
      </c>
      <c r="D9" s="19">
        <f t="shared" si="0"/>
        <v>41659.63000000007</v>
      </c>
      <c r="E9" s="19">
        <f t="shared" si="0"/>
        <v>12983.77000000006</v>
      </c>
      <c r="F9" s="19">
        <f t="shared" si="0"/>
        <v>19678.95000000005</v>
      </c>
      <c r="G9" s="19">
        <f t="shared" si="0"/>
        <v>23348.760000000042</v>
      </c>
      <c r="H9" s="19">
        <f aca="true" t="shared" si="1" ref="H9:Q9">SUM(H16:H25)</f>
        <v>30810.760000000024</v>
      </c>
      <c r="I9" s="19">
        <f t="shared" si="1"/>
        <v>38410.32000000004</v>
      </c>
      <c r="J9" s="19">
        <f t="shared" si="1"/>
        <v>24201.54</v>
      </c>
      <c r="K9" s="19">
        <f t="shared" si="1"/>
        <v>45504</v>
      </c>
      <c r="L9" s="19">
        <f t="shared" si="1"/>
        <v>10479.313400000037</v>
      </c>
      <c r="M9" s="19">
        <f t="shared" si="1"/>
        <v>73695.70599999996</v>
      </c>
      <c r="N9" s="19">
        <f t="shared" si="1"/>
        <v>49733.16390000001</v>
      </c>
      <c r="O9" s="19">
        <f t="shared" si="1"/>
        <v>28233.591499999995</v>
      </c>
      <c r="P9" s="19">
        <f t="shared" si="1"/>
        <v>239819.58449999985</v>
      </c>
      <c r="Q9" s="19">
        <f t="shared" si="1"/>
        <v>20506.850700000075</v>
      </c>
      <c r="R9" s="19">
        <f>SUM(B9:Q9)</f>
        <v>719481.4400000003</v>
      </c>
      <c r="S9" s="72">
        <f>(R9/R$13)*100</f>
        <v>50.4466231283905</v>
      </c>
      <c r="U9" s="125"/>
      <c r="X9" s="12" t="s">
        <v>143</v>
      </c>
      <c r="Y9" s="121">
        <v>56.971713950116545</v>
      </c>
    </row>
    <row r="10" spans="1:25" ht="12.75">
      <c r="A10" s="73" t="s">
        <v>124</v>
      </c>
      <c r="B10" s="20">
        <f aca="true" t="shared" si="2" ref="B10:G12">SUM(B26)</f>
        <v>4476.959999999994</v>
      </c>
      <c r="C10" s="20">
        <f t="shared" si="2"/>
        <v>10681.52</v>
      </c>
      <c r="D10" s="20">
        <f t="shared" si="2"/>
        <v>14681.470000000001</v>
      </c>
      <c r="E10" s="20">
        <f t="shared" si="2"/>
        <v>4888.349999999988</v>
      </c>
      <c r="F10" s="20">
        <f t="shared" si="2"/>
        <v>7569.660000000034</v>
      </c>
      <c r="G10" s="20">
        <f t="shared" si="2"/>
        <v>15313.55</v>
      </c>
      <c r="H10" s="20">
        <f aca="true" t="shared" si="3" ref="H10:Q10">SUM(H26)</f>
        <v>21470.72000000009</v>
      </c>
      <c r="I10" s="20">
        <f t="shared" si="3"/>
        <v>14488.68</v>
      </c>
      <c r="J10" s="20">
        <f t="shared" si="3"/>
        <v>10307.579999999998</v>
      </c>
      <c r="K10" s="20">
        <f t="shared" si="3"/>
        <v>37203.01</v>
      </c>
      <c r="L10" s="20">
        <f t="shared" si="3"/>
        <v>4043.2821999999915</v>
      </c>
      <c r="M10" s="20">
        <f t="shared" si="3"/>
        <v>19547.83630000001</v>
      </c>
      <c r="N10" s="20">
        <f t="shared" si="3"/>
        <v>57318.71280000002</v>
      </c>
      <c r="O10" s="20">
        <f t="shared" si="3"/>
        <v>11593.843799999997</v>
      </c>
      <c r="P10" s="20">
        <f t="shared" si="3"/>
        <v>152333.96599999967</v>
      </c>
      <c r="Q10" s="20">
        <f t="shared" si="3"/>
        <v>14624.978500000027</v>
      </c>
      <c r="R10" s="20">
        <f>SUM(B10:Q10)</f>
        <v>400544.1195999998</v>
      </c>
      <c r="S10" s="74">
        <f>(R10/R$13)*100</f>
        <v>28.084252246665535</v>
      </c>
      <c r="X10" s="12" t="s">
        <v>124</v>
      </c>
      <c r="Y10" s="121">
        <v>26.88848154544015</v>
      </c>
    </row>
    <row r="11" spans="1:25" ht="12.75">
      <c r="A11" s="73" t="s">
        <v>125</v>
      </c>
      <c r="B11" s="20">
        <f t="shared" si="2"/>
        <v>6.33</v>
      </c>
      <c r="C11" s="20">
        <f t="shared" si="2"/>
        <v>103.77</v>
      </c>
      <c r="D11" s="20">
        <f t="shared" si="2"/>
        <v>18.060000000000002</v>
      </c>
      <c r="E11" s="20">
        <f t="shared" si="2"/>
        <v>5.09</v>
      </c>
      <c r="F11" s="20">
        <f t="shared" si="2"/>
        <v>3.42</v>
      </c>
      <c r="G11" s="20">
        <f t="shared" si="2"/>
        <v>85.22999999999999</v>
      </c>
      <c r="H11" s="20">
        <f aca="true" t="shared" si="4" ref="H11:Q12">SUM(H27)</f>
        <v>574.37</v>
      </c>
      <c r="I11" s="20">
        <f t="shared" si="4"/>
        <v>5.12</v>
      </c>
      <c r="J11" s="20">
        <f t="shared" si="4"/>
        <v>6.96</v>
      </c>
      <c r="K11" s="20">
        <f>SUM(K27)</f>
        <v>71.85000000000001</v>
      </c>
      <c r="L11" s="20">
        <f t="shared" si="4"/>
        <v>1.5827</v>
      </c>
      <c r="M11" s="20">
        <f t="shared" si="4"/>
        <v>1769.8725</v>
      </c>
      <c r="N11" s="20">
        <f t="shared" si="4"/>
        <v>8348.0525</v>
      </c>
      <c r="O11" s="20">
        <f t="shared" si="4"/>
        <v>8.04</v>
      </c>
      <c r="P11" s="20">
        <f t="shared" si="4"/>
        <v>82.25500000000001</v>
      </c>
      <c r="Q11" s="20">
        <f t="shared" si="4"/>
        <v>96.94</v>
      </c>
      <c r="R11" s="20">
        <f>SUM(B11:Q11)</f>
        <v>11186.9427</v>
      </c>
      <c r="S11" s="74">
        <f>(R11/R$13)*100</f>
        <v>0.7843753166805791</v>
      </c>
      <c r="X11" s="12" t="s">
        <v>125</v>
      </c>
      <c r="Y11" s="121">
        <v>0.16337525194947974</v>
      </c>
    </row>
    <row r="12" spans="1:25" ht="12.75">
      <c r="A12" s="75" t="s">
        <v>126</v>
      </c>
      <c r="B12" s="21">
        <f t="shared" si="2"/>
        <v>4118.789999999978</v>
      </c>
      <c r="C12" s="21">
        <f t="shared" si="2"/>
        <v>12872.150000000167</v>
      </c>
      <c r="D12" s="21">
        <f t="shared" si="2"/>
        <v>8940.920000000067</v>
      </c>
      <c r="E12" s="21">
        <f t="shared" si="2"/>
        <v>1445</v>
      </c>
      <c r="F12" s="21">
        <f t="shared" si="2"/>
        <v>16132.07</v>
      </c>
      <c r="G12" s="21">
        <f t="shared" si="2"/>
        <v>3289.070000000005</v>
      </c>
      <c r="H12" s="21">
        <f t="shared" si="4"/>
        <v>11366.670000000006</v>
      </c>
      <c r="I12" s="21">
        <f t="shared" si="4"/>
        <v>5460.000000000007</v>
      </c>
      <c r="J12" s="21">
        <f t="shared" si="4"/>
        <v>12519.380000000001</v>
      </c>
      <c r="K12" s="21">
        <f>SUM(K28)</f>
        <v>7500.509999999999</v>
      </c>
      <c r="L12" s="21">
        <f t="shared" si="4"/>
        <v>2584.772499999999</v>
      </c>
      <c r="M12" s="21">
        <f t="shared" si="4"/>
        <v>10978.829100000004</v>
      </c>
      <c r="N12" s="21">
        <f t="shared" si="4"/>
        <v>13254.476000000002</v>
      </c>
      <c r="O12" s="21">
        <f t="shared" si="4"/>
        <v>2261.2316</v>
      </c>
      <c r="P12" s="21">
        <f t="shared" si="4"/>
        <v>177961.5887</v>
      </c>
      <c r="Q12" s="21">
        <f t="shared" si="4"/>
        <v>4325.234500000004</v>
      </c>
      <c r="R12" s="235">
        <f>SUM(B12:Q12)</f>
        <v>295010.69240000023</v>
      </c>
      <c r="S12" s="76">
        <f>(R12/R$13)*100</f>
        <v>20.68474930826338</v>
      </c>
      <c r="X12" s="12" t="s">
        <v>126</v>
      </c>
      <c r="Y12" s="121">
        <v>15.97642925249384</v>
      </c>
    </row>
    <row r="13" spans="1:19" ht="15">
      <c r="A13" s="77" t="s">
        <v>17</v>
      </c>
      <c r="B13" s="78">
        <f aca="true" t="shared" si="5" ref="B13:L13">SUM(B9:B12)</f>
        <v>41987.73000000006</v>
      </c>
      <c r="C13" s="78">
        <f t="shared" si="5"/>
        <v>50687.29000000025</v>
      </c>
      <c r="D13" s="78">
        <f t="shared" si="5"/>
        <v>65300.08000000013</v>
      </c>
      <c r="E13" s="78">
        <f t="shared" si="5"/>
        <v>19322.210000000046</v>
      </c>
      <c r="F13" s="78">
        <f t="shared" si="5"/>
        <v>43384.100000000086</v>
      </c>
      <c r="G13" s="78">
        <f t="shared" si="5"/>
        <v>42036.61000000005</v>
      </c>
      <c r="H13" s="78">
        <f t="shared" si="5"/>
        <v>64222.52000000012</v>
      </c>
      <c r="I13" s="78">
        <f t="shared" si="5"/>
        <v>58364.12000000005</v>
      </c>
      <c r="J13" s="78">
        <f t="shared" si="5"/>
        <v>47035.45999999999</v>
      </c>
      <c r="K13" s="78">
        <f>SUM(K9:K12)</f>
        <v>90279.37000000001</v>
      </c>
      <c r="L13" s="78">
        <f t="shared" si="5"/>
        <v>17108.950800000028</v>
      </c>
      <c r="M13" s="78">
        <f>SUM(M9:M12)</f>
        <v>105992.24389999997</v>
      </c>
      <c r="N13" s="78">
        <f>SUM(N9:N12)</f>
        <v>128654.40520000004</v>
      </c>
      <c r="O13" s="78">
        <f>SUM(O9:O12)</f>
        <v>42096.70689999999</v>
      </c>
      <c r="P13" s="78">
        <f>SUM(P9:P12)</f>
        <v>570197.3941999995</v>
      </c>
      <c r="Q13" s="78">
        <f>SUM(Q9:Q12)</f>
        <v>39554.00370000011</v>
      </c>
      <c r="R13" s="78">
        <f>SUM(B13:Q13)</f>
        <v>1426223.1947000003</v>
      </c>
      <c r="S13" s="79">
        <f>(R13/R$13)*100</f>
        <v>100</v>
      </c>
    </row>
    <row r="14" spans="2:19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>SUM(B14:N14)</f>
        <v>0</v>
      </c>
      <c r="S14" s="4"/>
    </row>
    <row r="15" spans="1:19" ht="15">
      <c r="A15" s="179" t="s">
        <v>146</v>
      </c>
      <c r="B15" s="180">
        <v>2003</v>
      </c>
      <c r="C15" s="180">
        <v>2004</v>
      </c>
      <c r="D15" s="180">
        <v>2005</v>
      </c>
      <c r="E15" s="180">
        <v>2006</v>
      </c>
      <c r="F15" s="180">
        <v>2007</v>
      </c>
      <c r="G15" s="180">
        <v>2008</v>
      </c>
      <c r="H15" s="180">
        <v>2009</v>
      </c>
      <c r="I15" s="180">
        <v>2010</v>
      </c>
      <c r="J15" s="180">
        <v>2011</v>
      </c>
      <c r="K15" s="180">
        <v>2012</v>
      </c>
      <c r="L15" s="180">
        <v>2013</v>
      </c>
      <c r="M15" s="180">
        <v>2014</v>
      </c>
      <c r="N15" s="180">
        <v>2015</v>
      </c>
      <c r="O15" s="180">
        <v>2016</v>
      </c>
      <c r="P15" s="180">
        <v>2017</v>
      </c>
      <c r="Q15" s="180">
        <v>2018</v>
      </c>
      <c r="R15" s="180" t="s">
        <v>2</v>
      </c>
      <c r="S15" s="179" t="s">
        <v>3</v>
      </c>
    </row>
    <row r="16" spans="1:24" ht="12.75" customHeight="1">
      <c r="A16" s="80" t="s">
        <v>4</v>
      </c>
      <c r="B16" s="22">
        <f aca="true" t="shared" si="6" ref="B16:G16">SUM(B32:B54)</f>
        <v>750.91</v>
      </c>
      <c r="C16" s="22">
        <f t="shared" si="6"/>
        <v>1099.6699999999996</v>
      </c>
      <c r="D16" s="22">
        <f t="shared" si="6"/>
        <v>734.32</v>
      </c>
      <c r="E16" s="22">
        <f t="shared" si="6"/>
        <v>1321.8999999999999</v>
      </c>
      <c r="F16" s="22">
        <f t="shared" si="6"/>
        <v>2409.33</v>
      </c>
      <c r="G16" s="22">
        <f t="shared" si="6"/>
        <v>1118.57</v>
      </c>
      <c r="H16" s="22">
        <f aca="true" t="shared" si="7" ref="H16:M16">SUM(H32:H54)</f>
        <v>1255.37</v>
      </c>
      <c r="I16" s="22">
        <f t="shared" si="7"/>
        <v>874.67</v>
      </c>
      <c r="J16" s="22">
        <f t="shared" si="7"/>
        <v>589.2299999999999</v>
      </c>
      <c r="K16" s="22">
        <f t="shared" si="7"/>
        <v>637.1400000000001</v>
      </c>
      <c r="L16" s="22">
        <f t="shared" si="7"/>
        <v>962.79</v>
      </c>
      <c r="M16" s="22">
        <f t="shared" si="7"/>
        <v>4285.1608000000015</v>
      </c>
      <c r="N16" s="22">
        <f>SUM(N32:N54)</f>
        <v>2214.2857000000004</v>
      </c>
      <c r="O16" s="22">
        <f>SUM(O32:O54)</f>
        <v>3034.049100000001</v>
      </c>
      <c r="P16" s="22">
        <f>SUM(P32:P54)</f>
        <v>4246.4569</v>
      </c>
      <c r="Q16" s="22">
        <f>SUM(Q32:Q54)</f>
        <v>1139.9516</v>
      </c>
      <c r="R16" s="22">
        <f>SUM(B16:Q16)</f>
        <v>26673.8041</v>
      </c>
      <c r="S16" s="81">
        <f>(R16/R$29)*100</f>
        <v>1.8702405204965633</v>
      </c>
      <c r="W16" s="5"/>
      <c r="X16" s="13"/>
    </row>
    <row r="17" spans="1:24" ht="12.75">
      <c r="A17" s="82" t="s">
        <v>5</v>
      </c>
      <c r="B17" s="23">
        <f aca="true" t="shared" si="8" ref="B17:G17">SUM(B55:B64)</f>
        <v>4172.49</v>
      </c>
      <c r="C17" s="23">
        <f t="shared" si="8"/>
        <v>2449.42</v>
      </c>
      <c r="D17" s="23">
        <f t="shared" si="8"/>
        <v>3939.9499999999994</v>
      </c>
      <c r="E17" s="23">
        <f t="shared" si="8"/>
        <v>1716.0000000000005</v>
      </c>
      <c r="F17" s="23">
        <f t="shared" si="8"/>
        <v>1294.88</v>
      </c>
      <c r="G17" s="23">
        <f t="shared" si="8"/>
        <v>8581.399999999998</v>
      </c>
      <c r="H17" s="23">
        <f aca="true" t="shared" si="9" ref="H17:M17">SUM(H55:H64)</f>
        <v>8325.609999999999</v>
      </c>
      <c r="I17" s="23">
        <f t="shared" si="9"/>
        <v>3024.12</v>
      </c>
      <c r="J17" s="23">
        <f t="shared" si="9"/>
        <v>3550.67</v>
      </c>
      <c r="K17" s="23">
        <f t="shared" si="9"/>
        <v>1591.2699999999995</v>
      </c>
      <c r="L17" s="23">
        <f t="shared" si="9"/>
        <v>1930.15</v>
      </c>
      <c r="M17" s="23">
        <f t="shared" si="9"/>
        <v>4823.105100000002</v>
      </c>
      <c r="N17" s="23">
        <f>SUM(N55:N64)</f>
        <v>7328.6236</v>
      </c>
      <c r="O17" s="23">
        <f>SUM(O55:O64)</f>
        <v>5357.406999999999</v>
      </c>
      <c r="P17" s="23">
        <f>SUM(P55:P64)</f>
        <v>13184.119100000002</v>
      </c>
      <c r="Q17" s="23">
        <f>SUM(Q55:Q64)</f>
        <v>2405.564</v>
      </c>
      <c r="R17" s="23">
        <f aca="true" t="shared" si="10" ref="R17:R29">SUM(B17:Q17)</f>
        <v>73674.77879999999</v>
      </c>
      <c r="S17" s="83">
        <f aca="true" t="shared" si="11" ref="S17:S29">(R17/R$29)*100</f>
        <v>5.165725748521229</v>
      </c>
      <c r="W17" s="5"/>
      <c r="X17" s="13"/>
    </row>
    <row r="18" spans="1:24" ht="25.5">
      <c r="A18" s="82" t="s">
        <v>6</v>
      </c>
      <c r="B18" s="23">
        <f aca="true" t="shared" si="12" ref="B18:G18">SUM(B65:B68)</f>
        <v>644.25</v>
      </c>
      <c r="C18" s="23">
        <f t="shared" si="12"/>
        <v>829.53</v>
      </c>
      <c r="D18" s="23">
        <f t="shared" si="12"/>
        <v>1166.01</v>
      </c>
      <c r="E18" s="23">
        <f t="shared" si="12"/>
        <v>162.53</v>
      </c>
      <c r="F18" s="23">
        <f t="shared" si="12"/>
        <v>93.92</v>
      </c>
      <c r="G18" s="23">
        <f t="shared" si="12"/>
        <v>1141.86</v>
      </c>
      <c r="H18" s="23">
        <f aca="true" t="shared" si="13" ref="H18:M18">SUM(H65:H68)</f>
        <v>1857.48</v>
      </c>
      <c r="I18" s="23">
        <f t="shared" si="13"/>
        <v>205.70000000000002</v>
      </c>
      <c r="J18" s="23">
        <f t="shared" si="13"/>
        <v>795.61</v>
      </c>
      <c r="K18" s="23">
        <f t="shared" si="13"/>
        <v>4539.85</v>
      </c>
      <c r="L18" s="23">
        <f t="shared" si="13"/>
        <v>246.56999999999996</v>
      </c>
      <c r="M18" s="23">
        <f t="shared" si="13"/>
        <v>1500.445</v>
      </c>
      <c r="N18" s="23">
        <f>SUM(N65:N68)</f>
        <v>8747.700000000003</v>
      </c>
      <c r="O18" s="23">
        <f>SUM(O65:O68)</f>
        <v>111.464</v>
      </c>
      <c r="P18" s="23">
        <f>SUM(P65:P68)</f>
        <v>212.02999999999994</v>
      </c>
      <c r="Q18" s="23">
        <f>SUM(Q65:Q68)</f>
        <v>190.41</v>
      </c>
      <c r="R18" s="23">
        <f t="shared" si="10"/>
        <v>22445.359</v>
      </c>
      <c r="S18" s="83">
        <f t="shared" si="11"/>
        <v>1.573762022901421</v>
      </c>
      <c r="X18" s="13"/>
    </row>
    <row r="19" spans="1:24" ht="12.75">
      <c r="A19" s="82" t="s">
        <v>7</v>
      </c>
      <c r="B19" s="23">
        <f aca="true" t="shared" si="14" ref="B19:G19">SUM(B69:B74)</f>
        <v>9826.190000000008</v>
      </c>
      <c r="C19" s="23">
        <f t="shared" si="14"/>
        <v>5931.610000000011</v>
      </c>
      <c r="D19" s="23">
        <f t="shared" si="14"/>
        <v>22016.25</v>
      </c>
      <c r="E19" s="23">
        <f t="shared" si="14"/>
        <v>1904.2799999999986</v>
      </c>
      <c r="F19" s="23">
        <f t="shared" si="14"/>
        <v>871.2800000000001</v>
      </c>
      <c r="G19" s="23">
        <f t="shared" si="14"/>
        <v>1758.2299999999998</v>
      </c>
      <c r="H19" s="23">
        <f aca="true" t="shared" si="15" ref="H19:M19">SUM(H69:H74)</f>
        <v>4732.24</v>
      </c>
      <c r="I19" s="23">
        <f t="shared" si="15"/>
        <v>7304.800000000007</v>
      </c>
      <c r="J19" s="23">
        <f t="shared" si="15"/>
        <v>3292.0400000000004</v>
      </c>
      <c r="K19" s="23">
        <f t="shared" si="15"/>
        <v>1233.6799999999998</v>
      </c>
      <c r="L19" s="23">
        <f t="shared" si="15"/>
        <v>816.3448</v>
      </c>
      <c r="M19" s="23">
        <f t="shared" si="15"/>
        <v>1366.8605</v>
      </c>
      <c r="N19" s="23">
        <f>SUM(N69:N74)</f>
        <v>3717.1417</v>
      </c>
      <c r="O19" s="23">
        <f>SUM(O69:O74)</f>
        <v>5134.3416</v>
      </c>
      <c r="P19" s="23">
        <f>SUM(P69:P74)</f>
        <v>14000.949100000002</v>
      </c>
      <c r="Q19" s="23">
        <f>SUM(Q69:Q74)</f>
        <v>466.68809999999996</v>
      </c>
      <c r="R19" s="23">
        <f t="shared" si="10"/>
        <v>84372.92580000003</v>
      </c>
      <c r="S19" s="83">
        <f t="shared" si="11"/>
        <v>5.915829031075848</v>
      </c>
      <c r="T19" s="6"/>
      <c r="U19" s="6"/>
      <c r="V19" s="6"/>
      <c r="W19" s="5"/>
      <c r="X19" s="13"/>
    </row>
    <row r="20" spans="1:24" ht="12.75">
      <c r="A20" s="82" t="s">
        <v>8</v>
      </c>
      <c r="B20" s="23">
        <f aca="true" t="shared" si="16" ref="B20:G20">SUM(B75:B78)</f>
        <v>214.45</v>
      </c>
      <c r="C20" s="23">
        <f t="shared" si="16"/>
        <v>47.64</v>
      </c>
      <c r="D20" s="23">
        <f t="shared" si="16"/>
        <v>274.32</v>
      </c>
      <c r="E20" s="23">
        <f t="shared" si="16"/>
        <v>90.50999999999999</v>
      </c>
      <c r="F20" s="23">
        <f t="shared" si="16"/>
        <v>16.3</v>
      </c>
      <c r="G20" s="23">
        <f t="shared" si="16"/>
        <v>23.209999999999997</v>
      </c>
      <c r="H20" s="23">
        <f aca="true" t="shared" si="17" ref="H20:M20">SUM(H75:H78)</f>
        <v>25.74</v>
      </c>
      <c r="I20" s="23">
        <f t="shared" si="17"/>
        <v>219.2</v>
      </c>
      <c r="J20" s="23">
        <f t="shared" si="17"/>
        <v>24.25</v>
      </c>
      <c r="K20" s="23">
        <f t="shared" si="17"/>
        <v>54.69</v>
      </c>
      <c r="L20" s="23">
        <f t="shared" si="17"/>
        <v>19.43</v>
      </c>
      <c r="M20" s="23">
        <f t="shared" si="17"/>
        <v>14.182</v>
      </c>
      <c r="N20" s="23">
        <f>SUM(N75:N78)</f>
        <v>52.724500000000006</v>
      </c>
      <c r="O20" s="23">
        <f>SUM(O75:O78)</f>
        <v>16.840000000000003</v>
      </c>
      <c r="P20" s="23">
        <f>SUM(P75:P78)</f>
        <v>39.81</v>
      </c>
      <c r="Q20" s="23">
        <f>SUM(Q75:Q78)</f>
        <v>77.4225</v>
      </c>
      <c r="R20" s="23">
        <f t="shared" si="10"/>
        <v>1210.7189999999996</v>
      </c>
      <c r="S20" s="83">
        <f t="shared" si="11"/>
        <v>0.08488986888582112</v>
      </c>
      <c r="T20" s="7"/>
      <c r="U20" s="7"/>
      <c r="V20" s="7"/>
      <c r="X20" s="13"/>
    </row>
    <row r="21" spans="1:24" ht="25.5">
      <c r="A21" s="82" t="s">
        <v>9</v>
      </c>
      <c r="B21" s="23">
        <f aca="true" t="shared" si="18" ref="B21:G21">SUM(B79:B81)</f>
        <v>112.28999999999999</v>
      </c>
      <c r="C21" s="23">
        <f t="shared" si="18"/>
        <v>1446.51</v>
      </c>
      <c r="D21" s="23">
        <f t="shared" si="18"/>
        <v>114.67999999999999</v>
      </c>
      <c r="E21" s="23">
        <f t="shared" si="18"/>
        <v>240.47</v>
      </c>
      <c r="F21" s="23">
        <f t="shared" si="18"/>
        <v>30.28</v>
      </c>
      <c r="G21" s="23">
        <f t="shared" si="18"/>
        <v>293.56</v>
      </c>
      <c r="H21" s="23">
        <f aca="true" t="shared" si="19" ref="H21:M21">SUM(H79:H81)</f>
        <v>1358.29</v>
      </c>
      <c r="I21" s="23">
        <f t="shared" si="19"/>
        <v>72.48</v>
      </c>
      <c r="J21" s="23">
        <f t="shared" si="19"/>
        <v>43.55</v>
      </c>
      <c r="K21" s="23">
        <f t="shared" si="19"/>
        <v>263</v>
      </c>
      <c r="L21" s="23">
        <f t="shared" si="19"/>
        <v>191.36170000000004</v>
      </c>
      <c r="M21" s="23">
        <f t="shared" si="19"/>
        <v>972.3074999999999</v>
      </c>
      <c r="N21" s="23">
        <f>SUM(N79:N81)</f>
        <v>1793.9502999999997</v>
      </c>
      <c r="O21" s="23">
        <f>SUM(O79:O81)</f>
        <v>1511.0862999999997</v>
      </c>
      <c r="P21" s="23">
        <f>SUM(P79:P81)</f>
        <v>162.29000000000002</v>
      </c>
      <c r="Q21" s="23">
        <f>SUM(Q79:Q81)</f>
        <v>301.75200000000007</v>
      </c>
      <c r="R21" s="23">
        <f t="shared" si="10"/>
        <v>8907.8578</v>
      </c>
      <c r="S21" s="83">
        <f t="shared" si="11"/>
        <v>0.6245767025177099</v>
      </c>
      <c r="T21" s="7"/>
      <c r="U21" s="7"/>
      <c r="V21" s="7"/>
      <c r="X21" s="13"/>
    </row>
    <row r="22" spans="1:24" ht="12.75">
      <c r="A22" s="82" t="s">
        <v>10</v>
      </c>
      <c r="B22" s="23">
        <f aca="true" t="shared" si="20" ref="B22:G22">SUM(B82:B86)</f>
        <v>10680.18000000008</v>
      </c>
      <c r="C22" s="23">
        <f t="shared" si="20"/>
        <v>11413.56000000008</v>
      </c>
      <c r="D22" s="23">
        <f t="shared" si="20"/>
        <v>6501.980000000066</v>
      </c>
      <c r="E22" s="23">
        <f t="shared" si="20"/>
        <v>5828.240000000062</v>
      </c>
      <c r="F22" s="23">
        <f t="shared" si="20"/>
        <v>6320.950000000054</v>
      </c>
      <c r="G22" s="23">
        <f t="shared" si="20"/>
        <v>7967.600000000047</v>
      </c>
      <c r="H22" s="23">
        <f aca="true" t="shared" si="21" ref="H22:M22">SUM(H82:H86)</f>
        <v>6810.770000000023</v>
      </c>
      <c r="I22" s="23">
        <f t="shared" si="21"/>
        <v>9819.240000000036</v>
      </c>
      <c r="J22" s="23">
        <f t="shared" si="21"/>
        <v>10641.01</v>
      </c>
      <c r="K22" s="23">
        <f t="shared" si="21"/>
        <v>28308.319999999996</v>
      </c>
      <c r="L22" s="23">
        <f t="shared" si="21"/>
        <v>4640.557500000036</v>
      </c>
      <c r="M22" s="23">
        <f t="shared" si="21"/>
        <v>37656.757199999956</v>
      </c>
      <c r="N22" s="23">
        <f>SUM(N82:N86)</f>
        <v>16554.115400000002</v>
      </c>
      <c r="O22" s="23">
        <f>SUM(O82:O86)</f>
        <v>10197.783300000001</v>
      </c>
      <c r="P22" s="23">
        <f>SUM(P82:P86)</f>
        <v>79965.56359999992</v>
      </c>
      <c r="Q22" s="23">
        <f>SUM(Q82:Q86)</f>
        <v>10503.918400000075</v>
      </c>
      <c r="R22" s="23">
        <f t="shared" si="10"/>
        <v>263810.54540000047</v>
      </c>
      <c r="S22" s="83">
        <f t="shared" si="11"/>
        <v>18.497143110583885</v>
      </c>
      <c r="W22" s="5"/>
      <c r="X22" s="13"/>
    </row>
    <row r="23" spans="1:24" ht="12.75">
      <c r="A23" s="82" t="s">
        <v>11</v>
      </c>
      <c r="B23" s="23">
        <f aca="true" t="shared" si="22" ref="B23:G23">SUM(B87:B100)</f>
        <v>891.5999999999998</v>
      </c>
      <c r="C23" s="23">
        <f t="shared" si="22"/>
        <v>2625.71</v>
      </c>
      <c r="D23" s="23">
        <f t="shared" si="22"/>
        <v>3283.3600000000006</v>
      </c>
      <c r="E23" s="23">
        <f t="shared" si="22"/>
        <v>555.1199999999999</v>
      </c>
      <c r="F23" s="23">
        <f t="shared" si="22"/>
        <v>1241.55</v>
      </c>
      <c r="G23" s="23">
        <f t="shared" si="22"/>
        <v>295.41</v>
      </c>
      <c r="H23" s="23">
        <f aca="true" t="shared" si="23" ref="H23:M23">SUM(H87:H100)</f>
        <v>378.65999999999997</v>
      </c>
      <c r="I23" s="23">
        <f t="shared" si="23"/>
        <v>1175.2899999999995</v>
      </c>
      <c r="J23" s="23">
        <f t="shared" si="23"/>
        <v>320.8399999999999</v>
      </c>
      <c r="K23" s="23">
        <f t="shared" si="23"/>
        <v>672.3900000000001</v>
      </c>
      <c r="L23" s="23">
        <f t="shared" si="23"/>
        <v>327.9533999999998</v>
      </c>
      <c r="M23" s="23">
        <f t="shared" si="23"/>
        <v>1629.5705999999996</v>
      </c>
      <c r="N23" s="23">
        <f>SUM(N87:N100)</f>
        <v>2045.3482000000001</v>
      </c>
      <c r="O23" s="23">
        <f>SUM(O87:O100)</f>
        <v>774.1069</v>
      </c>
      <c r="P23" s="23">
        <f>SUM(P87:P100)</f>
        <v>2484.0973</v>
      </c>
      <c r="Q23" s="23">
        <f>SUM(Q87:Q100)</f>
        <v>1297.8342999999998</v>
      </c>
      <c r="R23" s="23">
        <f t="shared" si="10"/>
        <v>19998.840699999997</v>
      </c>
      <c r="S23" s="83">
        <f t="shared" si="11"/>
        <v>1.402223773552264</v>
      </c>
      <c r="T23" s="7"/>
      <c r="U23" s="7"/>
      <c r="V23" s="7"/>
      <c r="X23" s="13"/>
    </row>
    <row r="24" spans="1:24" ht="12.75">
      <c r="A24" s="82" t="s">
        <v>12</v>
      </c>
      <c r="B24" s="23">
        <f aca="true" t="shared" si="24" ref="B24:G24">SUM(B101:B104)</f>
        <v>806.62</v>
      </c>
      <c r="C24" s="23">
        <f t="shared" si="24"/>
        <v>482.91999999999996</v>
      </c>
      <c r="D24" s="23">
        <f t="shared" si="24"/>
        <v>2182.26</v>
      </c>
      <c r="E24" s="23">
        <f t="shared" si="24"/>
        <v>118.39000000000001</v>
      </c>
      <c r="F24" s="23">
        <f t="shared" si="24"/>
        <v>7248.360000000001</v>
      </c>
      <c r="G24" s="23">
        <f t="shared" si="24"/>
        <v>1330.48</v>
      </c>
      <c r="H24" s="23">
        <f aca="true" t="shared" si="25" ref="H24:M24">SUM(H101:H104)</f>
        <v>5660.67</v>
      </c>
      <c r="I24" s="23">
        <f t="shared" si="25"/>
        <v>8692.92</v>
      </c>
      <c r="J24" s="23">
        <f t="shared" si="25"/>
        <v>1873.7</v>
      </c>
      <c r="K24" s="23">
        <f t="shared" si="25"/>
        <v>7844.429999999999</v>
      </c>
      <c r="L24" s="23">
        <f t="shared" si="25"/>
        <v>1087.3500000000001</v>
      </c>
      <c r="M24" s="23">
        <f t="shared" si="25"/>
        <v>20275.9673</v>
      </c>
      <c r="N24" s="23">
        <f>SUM(N101:N104)</f>
        <v>6281.0745</v>
      </c>
      <c r="O24" s="23">
        <f>SUM(O101:O104)</f>
        <v>1530.296</v>
      </c>
      <c r="P24" s="23">
        <f>SUM(P101:P104)</f>
        <v>94381.30599999995</v>
      </c>
      <c r="Q24" s="23">
        <f>SUM(Q101:Q104)</f>
        <v>2181.2098000000005</v>
      </c>
      <c r="R24" s="23">
        <f t="shared" si="10"/>
        <v>161977.95359999995</v>
      </c>
      <c r="S24" s="83">
        <f t="shared" si="11"/>
        <v>11.357125182224461</v>
      </c>
      <c r="T24" s="7"/>
      <c r="U24" s="7"/>
      <c r="V24" s="7"/>
      <c r="X24" s="13"/>
    </row>
    <row r="25" spans="1:24" ht="12.75">
      <c r="A25" s="82" t="s">
        <v>13</v>
      </c>
      <c r="B25" s="23">
        <f aca="true" t="shared" si="26" ref="B25:G25">SUM(B105:B110)</f>
        <v>5286.67</v>
      </c>
      <c r="C25" s="23">
        <f t="shared" si="26"/>
        <v>703.28</v>
      </c>
      <c r="D25" s="23">
        <f t="shared" si="26"/>
        <v>1446.5</v>
      </c>
      <c r="E25" s="23">
        <f t="shared" si="26"/>
        <v>1046.33</v>
      </c>
      <c r="F25" s="23">
        <f t="shared" si="26"/>
        <v>152.1</v>
      </c>
      <c r="G25" s="23">
        <f t="shared" si="26"/>
        <v>838.44</v>
      </c>
      <c r="H25" s="23">
        <f aca="true" t="shared" si="27" ref="H25:M25">SUM(H105:H110)</f>
        <v>405.93</v>
      </c>
      <c r="I25" s="23">
        <f t="shared" si="27"/>
        <v>7021.9</v>
      </c>
      <c r="J25" s="23">
        <f t="shared" si="27"/>
        <v>3070.6400000000003</v>
      </c>
      <c r="K25" s="23">
        <f t="shared" si="27"/>
        <v>359.23</v>
      </c>
      <c r="L25" s="23">
        <f t="shared" si="27"/>
        <v>256.806</v>
      </c>
      <c r="M25" s="23">
        <f t="shared" si="27"/>
        <v>1171.35</v>
      </c>
      <c r="N25" s="23">
        <f>SUM(N105:N110)</f>
        <v>998.2</v>
      </c>
      <c r="O25" s="23">
        <f>SUM(O105:O110)</f>
        <v>566.2172999999999</v>
      </c>
      <c r="P25" s="23">
        <f>SUM(P105:P110)</f>
        <v>31142.962499999998</v>
      </c>
      <c r="Q25" s="23">
        <f>SUM(Q105:Q110)</f>
        <v>1942.1</v>
      </c>
      <c r="R25" s="23">
        <f t="shared" si="10"/>
        <v>56408.6558</v>
      </c>
      <c r="S25" s="83">
        <f t="shared" si="11"/>
        <v>3.9551071676313123</v>
      </c>
      <c r="W25" s="5"/>
      <c r="X25" s="13"/>
    </row>
    <row r="26" spans="1:24" ht="12.75">
      <c r="A26" s="82" t="s">
        <v>14</v>
      </c>
      <c r="B26" s="23">
        <f aca="true" t="shared" si="28" ref="B26:G26">SUM(B111:B121)</f>
        <v>4476.959999999994</v>
      </c>
      <c r="C26" s="23">
        <f t="shared" si="28"/>
        <v>10681.52</v>
      </c>
      <c r="D26" s="23">
        <f t="shared" si="28"/>
        <v>14681.470000000001</v>
      </c>
      <c r="E26" s="23">
        <f t="shared" si="28"/>
        <v>4888.349999999988</v>
      </c>
      <c r="F26" s="23">
        <f t="shared" si="28"/>
        <v>7569.660000000034</v>
      </c>
      <c r="G26" s="23">
        <f t="shared" si="28"/>
        <v>15313.55</v>
      </c>
      <c r="H26" s="23">
        <f aca="true" t="shared" si="29" ref="H26:M26">SUM(H111:H121)</f>
        <v>21470.72000000009</v>
      </c>
      <c r="I26" s="23">
        <f t="shared" si="29"/>
        <v>14488.68</v>
      </c>
      <c r="J26" s="23">
        <f t="shared" si="29"/>
        <v>10307.579999999998</v>
      </c>
      <c r="K26" s="23">
        <f t="shared" si="29"/>
        <v>37203.01</v>
      </c>
      <c r="L26" s="23">
        <f t="shared" si="29"/>
        <v>4043.2821999999915</v>
      </c>
      <c r="M26" s="23">
        <f t="shared" si="29"/>
        <v>19547.83630000001</v>
      </c>
      <c r="N26" s="23">
        <f>SUM(N111:N121)</f>
        <v>57318.71280000002</v>
      </c>
      <c r="O26" s="23">
        <f>SUM(O111:O121)</f>
        <v>11593.843799999997</v>
      </c>
      <c r="P26" s="23">
        <f>SUM(P111:P121)</f>
        <v>152333.96599999967</v>
      </c>
      <c r="Q26" s="23">
        <f>SUM(Q111:Q121)</f>
        <v>14624.978500000027</v>
      </c>
      <c r="R26" s="23">
        <f t="shared" si="10"/>
        <v>400544.1195999998</v>
      </c>
      <c r="S26" s="83">
        <f t="shared" si="11"/>
        <v>28.084252246665535</v>
      </c>
      <c r="W26" s="5"/>
      <c r="X26" s="13"/>
    </row>
    <row r="27" spans="1:24" ht="12.75">
      <c r="A27" s="82" t="s">
        <v>15</v>
      </c>
      <c r="B27" s="23">
        <f aca="true" t="shared" si="30" ref="B27:G27">SUM(B122:B124)</f>
        <v>6.33</v>
      </c>
      <c r="C27" s="23">
        <f t="shared" si="30"/>
        <v>103.77</v>
      </c>
      <c r="D27" s="23">
        <f t="shared" si="30"/>
        <v>18.060000000000002</v>
      </c>
      <c r="E27" s="23">
        <f t="shared" si="30"/>
        <v>5.09</v>
      </c>
      <c r="F27" s="23">
        <f t="shared" si="30"/>
        <v>3.42</v>
      </c>
      <c r="G27" s="23">
        <f t="shared" si="30"/>
        <v>85.22999999999999</v>
      </c>
      <c r="H27" s="23">
        <f aca="true" t="shared" si="31" ref="H27:M27">SUM(H122:H124)</f>
        <v>574.37</v>
      </c>
      <c r="I27" s="23">
        <f t="shared" si="31"/>
        <v>5.12</v>
      </c>
      <c r="J27" s="23">
        <f t="shared" si="31"/>
        <v>6.96</v>
      </c>
      <c r="K27" s="23">
        <f t="shared" si="31"/>
        <v>71.85000000000001</v>
      </c>
      <c r="L27" s="23">
        <f t="shared" si="31"/>
        <v>1.5827</v>
      </c>
      <c r="M27" s="23">
        <f t="shared" si="31"/>
        <v>1769.8725</v>
      </c>
      <c r="N27" s="23">
        <f>SUM(N122:N124)</f>
        <v>8348.0525</v>
      </c>
      <c r="O27" s="23">
        <f>SUM(O122:O124)</f>
        <v>8.04</v>
      </c>
      <c r="P27" s="23">
        <f>SUM(P122:P124)</f>
        <v>82.25500000000001</v>
      </c>
      <c r="Q27" s="23">
        <f>SUM(Q122:Q124)</f>
        <v>96.94</v>
      </c>
      <c r="R27" s="23">
        <f t="shared" si="10"/>
        <v>11186.9427</v>
      </c>
      <c r="S27" s="83">
        <f t="shared" si="11"/>
        <v>0.7843753166805791</v>
      </c>
      <c r="T27" s="7"/>
      <c r="U27" s="7"/>
      <c r="V27" s="7"/>
      <c r="W27" s="5"/>
      <c r="X27" s="13"/>
    </row>
    <row r="28" spans="1:24" ht="12.75">
      <c r="A28" s="84" t="s">
        <v>16</v>
      </c>
      <c r="B28" s="24">
        <f aca="true" t="shared" si="32" ref="B28:G28">SUM(B125:B126)</f>
        <v>4118.789999999978</v>
      </c>
      <c r="C28" s="24">
        <f t="shared" si="32"/>
        <v>12872.150000000167</v>
      </c>
      <c r="D28" s="24">
        <f t="shared" si="32"/>
        <v>8940.920000000067</v>
      </c>
      <c r="E28" s="24">
        <f t="shared" si="32"/>
        <v>1445</v>
      </c>
      <c r="F28" s="24">
        <f t="shared" si="32"/>
        <v>16132.07</v>
      </c>
      <c r="G28" s="24">
        <f t="shared" si="32"/>
        <v>3289.070000000005</v>
      </c>
      <c r="H28" s="24">
        <f aca="true" t="shared" si="33" ref="H28:M28">SUM(H125:H126)</f>
        <v>11366.670000000006</v>
      </c>
      <c r="I28" s="24">
        <f t="shared" si="33"/>
        <v>5460.000000000007</v>
      </c>
      <c r="J28" s="24">
        <f t="shared" si="33"/>
        <v>12519.380000000001</v>
      </c>
      <c r="K28" s="24">
        <f t="shared" si="33"/>
        <v>7500.509999999999</v>
      </c>
      <c r="L28" s="24">
        <f t="shared" si="33"/>
        <v>2584.772499999999</v>
      </c>
      <c r="M28" s="24">
        <f t="shared" si="33"/>
        <v>10978.829100000004</v>
      </c>
      <c r="N28" s="24">
        <f>SUM(N125:N126)</f>
        <v>13254.476000000002</v>
      </c>
      <c r="O28" s="24">
        <f>SUM(O125:O126)</f>
        <v>2261.2316</v>
      </c>
      <c r="P28" s="24">
        <f>SUM(P125:P126)</f>
        <v>177961.5887</v>
      </c>
      <c r="Q28" s="24">
        <f>SUM(Q125:Q126)</f>
        <v>4325.234500000004</v>
      </c>
      <c r="R28" s="24">
        <f t="shared" si="10"/>
        <v>295010.69240000023</v>
      </c>
      <c r="S28" s="85">
        <f t="shared" si="11"/>
        <v>20.68474930826338</v>
      </c>
      <c r="W28" s="5"/>
      <c r="X28" s="13"/>
    </row>
    <row r="29" spans="1:24" ht="15">
      <c r="A29" s="86" t="s">
        <v>142</v>
      </c>
      <c r="B29" s="78">
        <f aca="true" t="shared" si="34" ref="B29:L29">SUM(B16:B28)</f>
        <v>41987.73000000006</v>
      </c>
      <c r="C29" s="78">
        <f t="shared" si="34"/>
        <v>50687.29000000025</v>
      </c>
      <c r="D29" s="78">
        <f t="shared" si="34"/>
        <v>65300.08000000013</v>
      </c>
      <c r="E29" s="78">
        <f t="shared" si="34"/>
        <v>19322.210000000046</v>
      </c>
      <c r="F29" s="78">
        <f t="shared" si="34"/>
        <v>43384.100000000086</v>
      </c>
      <c r="G29" s="78">
        <f t="shared" si="34"/>
        <v>42036.61000000005</v>
      </c>
      <c r="H29" s="78">
        <f t="shared" si="34"/>
        <v>64222.52000000012</v>
      </c>
      <c r="I29" s="78">
        <f t="shared" si="34"/>
        <v>58364.12000000005</v>
      </c>
      <c r="J29" s="78">
        <f t="shared" si="34"/>
        <v>47035.45999999999</v>
      </c>
      <c r="K29" s="78">
        <f>SUM(K16:K28)</f>
        <v>90279.37000000001</v>
      </c>
      <c r="L29" s="78">
        <f t="shared" si="34"/>
        <v>17108.950800000028</v>
      </c>
      <c r="M29" s="78">
        <f>SUM(M16:M28)</f>
        <v>105992.24389999997</v>
      </c>
      <c r="N29" s="78">
        <f>SUM(N16:N28)</f>
        <v>128654.40520000004</v>
      </c>
      <c r="O29" s="78">
        <f>SUM(O16:O28)</f>
        <v>42096.70689999999</v>
      </c>
      <c r="P29" s="78">
        <f>SUM(P16:P28)</f>
        <v>570197.3941999995</v>
      </c>
      <c r="Q29" s="78">
        <f>SUM(Q16:Q28)</f>
        <v>39554.00370000011</v>
      </c>
      <c r="R29" s="236">
        <f t="shared" si="10"/>
        <v>1426223.1947000003</v>
      </c>
      <c r="S29" s="79">
        <f t="shared" si="11"/>
        <v>100</v>
      </c>
      <c r="W29" s="5"/>
      <c r="X29" s="13"/>
    </row>
    <row r="30" spans="2:18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f>SUM(B30:N30)</f>
        <v>0</v>
      </c>
    </row>
    <row r="31" spans="1:19" ht="15">
      <c r="A31" s="179" t="s">
        <v>145</v>
      </c>
      <c r="B31" s="180">
        <v>2003</v>
      </c>
      <c r="C31" s="180">
        <v>2004</v>
      </c>
      <c r="D31" s="180">
        <v>2005</v>
      </c>
      <c r="E31" s="180">
        <v>2006</v>
      </c>
      <c r="F31" s="180">
        <v>2007</v>
      </c>
      <c r="G31" s="180">
        <v>2008</v>
      </c>
      <c r="H31" s="180">
        <v>2009</v>
      </c>
      <c r="I31" s="180">
        <v>2010</v>
      </c>
      <c r="J31" s="180">
        <v>2011</v>
      </c>
      <c r="K31" s="180">
        <v>2012</v>
      </c>
      <c r="L31" s="180">
        <v>2013</v>
      </c>
      <c r="M31" s="180">
        <v>2014</v>
      </c>
      <c r="N31" s="180">
        <v>2015</v>
      </c>
      <c r="O31" s="180">
        <v>2016</v>
      </c>
      <c r="P31" s="180">
        <v>2017</v>
      </c>
      <c r="Q31" s="180">
        <v>2018</v>
      </c>
      <c r="R31" s="180" t="s">
        <v>2</v>
      </c>
      <c r="S31" s="179" t="s">
        <v>3</v>
      </c>
    </row>
    <row r="32" spans="1:19" ht="25.5">
      <c r="A32" s="87" t="s">
        <v>43</v>
      </c>
      <c r="B32" s="25">
        <v>17.28</v>
      </c>
      <c r="C32" s="25">
        <v>155.15</v>
      </c>
      <c r="D32" s="25">
        <v>49.06</v>
      </c>
      <c r="E32" s="25">
        <v>415.84</v>
      </c>
      <c r="F32" s="25">
        <v>24.51</v>
      </c>
      <c r="G32" s="25">
        <v>62.92</v>
      </c>
      <c r="H32" s="25">
        <v>6.61</v>
      </c>
      <c r="I32" s="25">
        <v>61.18</v>
      </c>
      <c r="J32" s="25">
        <v>271.5</v>
      </c>
      <c r="K32" s="29">
        <v>31.05</v>
      </c>
      <c r="L32" s="19">
        <v>21.92</v>
      </c>
      <c r="M32" s="19">
        <v>220.68</v>
      </c>
      <c r="N32" s="19">
        <v>20.189999999999998</v>
      </c>
      <c r="O32" s="19">
        <v>35.980000000000004</v>
      </c>
      <c r="P32" s="19">
        <v>8.930000000000001</v>
      </c>
      <c r="Q32" s="19">
        <v>8.674999999999999</v>
      </c>
      <c r="R32" s="19">
        <f>SUM(C32:Q32)</f>
        <v>1394.1950000000002</v>
      </c>
      <c r="S32" s="88">
        <f aca="true" t="shared" si="35" ref="S32:S95">(R32/R$127)*100</f>
        <v>0.10071949719205889</v>
      </c>
    </row>
    <row r="33" spans="1:19" ht="25.5">
      <c r="A33" s="89" t="s">
        <v>53</v>
      </c>
      <c r="B33" s="26">
        <v>189.85</v>
      </c>
      <c r="C33" s="26">
        <v>183.83</v>
      </c>
      <c r="D33" s="26">
        <v>124.66</v>
      </c>
      <c r="E33" s="26">
        <v>221.19</v>
      </c>
      <c r="F33" s="26">
        <v>78.49</v>
      </c>
      <c r="G33" s="26">
        <v>547.28</v>
      </c>
      <c r="H33" s="26">
        <v>121.8</v>
      </c>
      <c r="I33" s="26">
        <v>193.32</v>
      </c>
      <c r="J33" s="26">
        <v>42.89</v>
      </c>
      <c r="K33" s="30">
        <v>117.86</v>
      </c>
      <c r="L33" s="20">
        <v>105.66999999999999</v>
      </c>
      <c r="M33" s="20">
        <v>666.8800000000001</v>
      </c>
      <c r="N33" s="20">
        <v>125.58500000000001</v>
      </c>
      <c r="O33" s="20">
        <v>137.39</v>
      </c>
      <c r="P33" s="20">
        <v>42.184000000000005</v>
      </c>
      <c r="Q33" s="20">
        <v>192.45999999999998</v>
      </c>
      <c r="R33" s="20">
        <f aca="true" t="shared" si="36" ref="R33:R96">SUM(C33:Q33)</f>
        <v>2901.489</v>
      </c>
      <c r="S33" s="90">
        <f t="shared" si="35"/>
        <v>0.20960949737180934</v>
      </c>
    </row>
    <row r="34" spans="1:19" ht="12.75">
      <c r="A34" s="89" t="s">
        <v>58</v>
      </c>
      <c r="B34" s="26"/>
      <c r="C34" s="26">
        <v>23.39</v>
      </c>
      <c r="D34" s="26">
        <v>11.93</v>
      </c>
      <c r="E34" s="26">
        <v>2.01</v>
      </c>
      <c r="F34" s="26">
        <v>6.02</v>
      </c>
      <c r="G34" s="26">
        <v>15.39</v>
      </c>
      <c r="H34" s="26">
        <v>1.98</v>
      </c>
      <c r="I34" s="26">
        <v>17.63</v>
      </c>
      <c r="J34" s="26"/>
      <c r="K34" s="30">
        <v>0.03</v>
      </c>
      <c r="L34" s="20">
        <v>4</v>
      </c>
      <c r="M34" s="20">
        <v>77.274</v>
      </c>
      <c r="N34" s="20">
        <v>14.41</v>
      </c>
      <c r="O34" s="20">
        <v>9.5</v>
      </c>
      <c r="P34" s="20"/>
      <c r="Q34" s="20">
        <v>3.14</v>
      </c>
      <c r="R34" s="20">
        <f t="shared" si="36"/>
        <v>186.70399999999998</v>
      </c>
      <c r="S34" s="90">
        <f t="shared" si="35"/>
        <v>0.013487878671022458</v>
      </c>
    </row>
    <row r="35" spans="1:19" ht="12.75">
      <c r="A35" s="89" t="s">
        <v>59</v>
      </c>
      <c r="B35" s="26">
        <v>14.23</v>
      </c>
      <c r="C35" s="26">
        <v>20.42</v>
      </c>
      <c r="D35" s="26">
        <v>29.11</v>
      </c>
      <c r="E35" s="26">
        <v>7.31</v>
      </c>
      <c r="F35" s="26">
        <v>11.92</v>
      </c>
      <c r="G35" s="26">
        <v>0.5</v>
      </c>
      <c r="H35" s="26">
        <v>27.71</v>
      </c>
      <c r="I35" s="26">
        <v>4.15</v>
      </c>
      <c r="J35" s="26">
        <v>1.54</v>
      </c>
      <c r="K35" s="30">
        <v>10.8</v>
      </c>
      <c r="L35" s="20">
        <v>23.490000000000002</v>
      </c>
      <c r="M35" s="20">
        <v>0.32</v>
      </c>
      <c r="N35" s="20">
        <v>22.9</v>
      </c>
      <c r="O35" s="20">
        <v>35.81</v>
      </c>
      <c r="P35" s="20">
        <v>7.8</v>
      </c>
      <c r="Q35" s="20">
        <v>11</v>
      </c>
      <c r="R35" s="20">
        <f t="shared" si="36"/>
        <v>214.78000000000003</v>
      </c>
      <c r="S35" s="90">
        <f t="shared" si="35"/>
        <v>0.015516146311606631</v>
      </c>
    </row>
    <row r="36" spans="1:19" ht="25.5">
      <c r="A36" s="89" t="s">
        <v>60</v>
      </c>
      <c r="B36" s="26">
        <v>9.23</v>
      </c>
      <c r="C36" s="26">
        <v>6.1</v>
      </c>
      <c r="D36" s="26">
        <v>25.13</v>
      </c>
      <c r="E36" s="26">
        <v>24.34</v>
      </c>
      <c r="F36" s="26">
        <v>1.52</v>
      </c>
      <c r="G36" s="26">
        <v>4.54</v>
      </c>
      <c r="H36" s="26">
        <v>6.38</v>
      </c>
      <c r="I36" s="26">
        <v>63.74</v>
      </c>
      <c r="J36" s="26">
        <v>16.74</v>
      </c>
      <c r="K36" s="30">
        <v>7.99</v>
      </c>
      <c r="L36" s="20">
        <v>113.94</v>
      </c>
      <c r="M36" s="20">
        <v>11.049999999999999</v>
      </c>
      <c r="N36" s="20">
        <v>9.059999999999999</v>
      </c>
      <c r="O36" s="20">
        <v>6.930000000000001</v>
      </c>
      <c r="P36" s="20">
        <v>8.1</v>
      </c>
      <c r="Q36" s="20">
        <v>8.08</v>
      </c>
      <c r="R36" s="20">
        <f t="shared" si="36"/>
        <v>313.64000000000004</v>
      </c>
      <c r="S36" s="90">
        <f t="shared" si="35"/>
        <v>0.022657994828067345</v>
      </c>
    </row>
    <row r="37" spans="1:19" ht="25.5">
      <c r="A37" s="89" t="s">
        <v>61</v>
      </c>
      <c r="B37" s="26">
        <v>65.89</v>
      </c>
      <c r="C37" s="26">
        <v>33.17</v>
      </c>
      <c r="D37" s="26">
        <v>278.49</v>
      </c>
      <c r="E37" s="26">
        <v>162.47</v>
      </c>
      <c r="F37" s="26">
        <v>97.46</v>
      </c>
      <c r="G37" s="26">
        <v>80.37</v>
      </c>
      <c r="H37" s="26">
        <v>110.83</v>
      </c>
      <c r="I37" s="26">
        <v>90.92</v>
      </c>
      <c r="J37" s="26">
        <v>28.07</v>
      </c>
      <c r="K37" s="30">
        <v>52.67</v>
      </c>
      <c r="L37" s="20">
        <v>45.669999999999995</v>
      </c>
      <c r="M37" s="20">
        <v>53.654999999999994</v>
      </c>
      <c r="N37" s="20">
        <v>29.431000000000004</v>
      </c>
      <c r="O37" s="20">
        <v>180.335</v>
      </c>
      <c r="P37" s="20">
        <v>27.694</v>
      </c>
      <c r="Q37" s="20">
        <v>52.620000000000005</v>
      </c>
      <c r="R37" s="20">
        <f t="shared" si="36"/>
        <v>1323.855</v>
      </c>
      <c r="S37" s="90">
        <f t="shared" si="35"/>
        <v>0.09563799178392772</v>
      </c>
    </row>
    <row r="38" spans="1:19" ht="25.5">
      <c r="A38" s="89" t="s">
        <v>62</v>
      </c>
      <c r="B38" s="26">
        <v>3</v>
      </c>
      <c r="C38" s="26">
        <v>10.04</v>
      </c>
      <c r="D38" s="26">
        <v>0.82</v>
      </c>
      <c r="E38" s="26">
        <v>69.68</v>
      </c>
      <c r="F38" s="26">
        <v>1.27</v>
      </c>
      <c r="G38" s="26">
        <v>38.25</v>
      </c>
      <c r="H38" s="26">
        <v>29.59</v>
      </c>
      <c r="I38" s="26">
        <v>0.04</v>
      </c>
      <c r="J38" s="26"/>
      <c r="K38" s="30">
        <v>1.21</v>
      </c>
      <c r="L38" s="20">
        <v>4.29</v>
      </c>
      <c r="M38" s="20">
        <v>3.83</v>
      </c>
      <c r="N38" s="20">
        <v>0.05</v>
      </c>
      <c r="O38" s="20">
        <v>4.17</v>
      </c>
      <c r="P38" s="20">
        <v>396.42999999999995</v>
      </c>
      <c r="Q38" s="20">
        <v>8.9</v>
      </c>
      <c r="R38" s="20">
        <f t="shared" si="36"/>
        <v>568.5699999999999</v>
      </c>
      <c r="S38" s="90">
        <f t="shared" si="35"/>
        <v>0.04107465922520803</v>
      </c>
    </row>
    <row r="39" spans="1:19" ht="25.5">
      <c r="A39" s="89" t="s">
        <v>63</v>
      </c>
      <c r="B39" s="26"/>
      <c r="C39" s="26">
        <v>2.26</v>
      </c>
      <c r="D39" s="26">
        <v>0.08</v>
      </c>
      <c r="E39" s="26">
        <v>13.69</v>
      </c>
      <c r="F39" s="26">
        <v>3.98</v>
      </c>
      <c r="G39" s="26">
        <v>26.46</v>
      </c>
      <c r="H39" s="26">
        <v>7.08</v>
      </c>
      <c r="I39" s="26">
        <v>0.8</v>
      </c>
      <c r="J39" s="26">
        <v>44.65</v>
      </c>
      <c r="K39" s="31">
        <v>0</v>
      </c>
      <c r="L39" s="20">
        <v>35.39</v>
      </c>
      <c r="M39" s="20">
        <v>17.45</v>
      </c>
      <c r="N39" s="20">
        <v>15.409999999999998</v>
      </c>
      <c r="O39" s="20">
        <v>9.4225</v>
      </c>
      <c r="P39" s="20">
        <v>24.119999999999997</v>
      </c>
      <c r="Q39" s="20">
        <v>4.26</v>
      </c>
      <c r="R39" s="20">
        <f t="shared" si="36"/>
        <v>205.05249999999995</v>
      </c>
      <c r="S39" s="90">
        <f t="shared" si="35"/>
        <v>0.014813411824009302</v>
      </c>
    </row>
    <row r="40" spans="1:19" ht="25.5">
      <c r="A40" s="89" t="s">
        <v>64</v>
      </c>
      <c r="B40" s="26">
        <v>35.41</v>
      </c>
      <c r="C40" s="26">
        <v>314.85</v>
      </c>
      <c r="D40" s="26">
        <v>3.48</v>
      </c>
      <c r="E40" s="26">
        <v>12.04</v>
      </c>
      <c r="F40" s="26">
        <v>4.87</v>
      </c>
      <c r="G40" s="26">
        <v>30.07</v>
      </c>
      <c r="H40" s="26">
        <v>7.53</v>
      </c>
      <c r="I40" s="26">
        <v>220.16</v>
      </c>
      <c r="J40" s="26">
        <v>22.4</v>
      </c>
      <c r="K40" s="30">
        <v>8.64</v>
      </c>
      <c r="L40" s="20">
        <v>45.709999999999994</v>
      </c>
      <c r="M40" s="20">
        <v>10.516</v>
      </c>
      <c r="N40" s="20">
        <v>28.13</v>
      </c>
      <c r="O40" s="20">
        <v>11.49</v>
      </c>
      <c r="P40" s="20">
        <v>4.4799999999999995</v>
      </c>
      <c r="Q40" s="20">
        <v>83.25999999999999</v>
      </c>
      <c r="R40" s="20">
        <f t="shared" si="36"/>
        <v>807.626</v>
      </c>
      <c r="S40" s="90">
        <f t="shared" si="35"/>
        <v>0.058344553408406816</v>
      </c>
    </row>
    <row r="41" spans="1:19" ht="25.5">
      <c r="A41" s="89" t="s">
        <v>44</v>
      </c>
      <c r="B41" s="26">
        <v>17.19</v>
      </c>
      <c r="C41" s="26">
        <v>25.73</v>
      </c>
      <c r="D41" s="26">
        <v>35.22</v>
      </c>
      <c r="E41" s="26">
        <v>25.68</v>
      </c>
      <c r="F41" s="26">
        <v>24.8</v>
      </c>
      <c r="G41" s="26">
        <v>108.87</v>
      </c>
      <c r="H41" s="26">
        <v>367.98</v>
      </c>
      <c r="I41" s="26">
        <v>72.31</v>
      </c>
      <c r="J41" s="26">
        <v>74.52</v>
      </c>
      <c r="K41" s="30">
        <v>49.39</v>
      </c>
      <c r="L41" s="20">
        <v>440.33500000000004</v>
      </c>
      <c r="M41" s="20">
        <v>2235.3</v>
      </c>
      <c r="N41" s="20">
        <v>1165.9892</v>
      </c>
      <c r="O41" s="20">
        <v>2294.7981999999997</v>
      </c>
      <c r="P41" s="20">
        <v>2322.6689999999994</v>
      </c>
      <c r="Q41" s="20">
        <v>66.93</v>
      </c>
      <c r="R41" s="20">
        <f t="shared" si="36"/>
        <v>9310.5214</v>
      </c>
      <c r="S41" s="90">
        <f t="shared" si="35"/>
        <v>0.6726111010324266</v>
      </c>
    </row>
    <row r="42" spans="1:19" ht="25.5">
      <c r="A42" s="89" t="s">
        <v>45</v>
      </c>
      <c r="B42" s="26">
        <v>5.95</v>
      </c>
      <c r="C42" s="26">
        <v>0.5</v>
      </c>
      <c r="D42" s="26">
        <v>1.28</v>
      </c>
      <c r="E42" s="26"/>
      <c r="F42" s="26">
        <v>15.12</v>
      </c>
      <c r="G42" s="26">
        <v>17.45</v>
      </c>
      <c r="H42" s="26">
        <v>1.63</v>
      </c>
      <c r="I42" s="26">
        <v>0.3</v>
      </c>
      <c r="J42" s="26">
        <v>2.74</v>
      </c>
      <c r="K42" s="30">
        <v>1.64</v>
      </c>
      <c r="L42" s="20">
        <v>33.041599999999995</v>
      </c>
      <c r="M42" s="20">
        <v>9.077000000000002</v>
      </c>
      <c r="N42" s="20"/>
      <c r="O42" s="20">
        <v>15.57</v>
      </c>
      <c r="P42" s="20">
        <v>0.972</v>
      </c>
      <c r="Q42" s="20">
        <v>1.92</v>
      </c>
      <c r="R42" s="20">
        <f t="shared" si="36"/>
        <v>101.24059999999997</v>
      </c>
      <c r="S42" s="90">
        <f t="shared" si="35"/>
        <v>0.00731382792752976</v>
      </c>
    </row>
    <row r="43" spans="1:19" ht="25.5">
      <c r="A43" s="89" t="s">
        <v>46</v>
      </c>
      <c r="B43" s="26">
        <v>1</v>
      </c>
      <c r="C43" s="26">
        <v>5.15</v>
      </c>
      <c r="D43" s="26">
        <v>8.55</v>
      </c>
      <c r="E43" s="26">
        <v>0.3</v>
      </c>
      <c r="F43" s="26">
        <v>1.4</v>
      </c>
      <c r="G43" s="26">
        <v>5.11</v>
      </c>
      <c r="H43" s="26">
        <v>0.18</v>
      </c>
      <c r="I43" s="26">
        <v>0.4</v>
      </c>
      <c r="J43" s="26">
        <v>3.1</v>
      </c>
      <c r="K43" s="30">
        <v>8.83</v>
      </c>
      <c r="L43" s="20">
        <v>0.01</v>
      </c>
      <c r="M43" s="20">
        <v>12.88</v>
      </c>
      <c r="N43" s="20">
        <v>11.035000000000002</v>
      </c>
      <c r="O43" s="20">
        <v>22.360000000000003</v>
      </c>
      <c r="P43" s="20">
        <v>1.02</v>
      </c>
      <c r="Q43" s="20">
        <v>2.05</v>
      </c>
      <c r="R43" s="20">
        <f t="shared" si="36"/>
        <v>82.375</v>
      </c>
      <c r="S43" s="90">
        <f t="shared" si="35"/>
        <v>0.005950938413346662</v>
      </c>
    </row>
    <row r="44" spans="1:19" ht="25.5">
      <c r="A44" s="89" t="s">
        <v>47</v>
      </c>
      <c r="B44" s="26">
        <v>0.04</v>
      </c>
      <c r="C44" s="26"/>
      <c r="D44" s="26">
        <v>0.01</v>
      </c>
      <c r="E44" s="26">
        <v>25.8</v>
      </c>
      <c r="F44" s="26">
        <v>2.12</v>
      </c>
      <c r="G44" s="26"/>
      <c r="H44" s="26">
        <v>13.4</v>
      </c>
      <c r="I44" s="26">
        <v>0.01</v>
      </c>
      <c r="J44" s="26"/>
      <c r="K44" s="30">
        <v>0.01</v>
      </c>
      <c r="L44" s="20">
        <v>1.08</v>
      </c>
      <c r="M44" s="20">
        <v>0.26</v>
      </c>
      <c r="N44" s="20"/>
      <c r="O44" s="20">
        <v>4.3</v>
      </c>
      <c r="P44" s="20">
        <v>5</v>
      </c>
      <c r="Q44" s="20">
        <v>1.05</v>
      </c>
      <c r="R44" s="20">
        <f t="shared" si="36"/>
        <v>53.03999999999999</v>
      </c>
      <c r="S44" s="90">
        <f t="shared" si="35"/>
        <v>0.0038317180387727697</v>
      </c>
    </row>
    <row r="45" spans="1:19" ht="25.5">
      <c r="A45" s="89" t="s">
        <v>48</v>
      </c>
      <c r="B45" s="26">
        <v>4.01</v>
      </c>
      <c r="C45" s="26">
        <v>0.3</v>
      </c>
      <c r="D45" s="26">
        <v>9.85</v>
      </c>
      <c r="E45" s="26">
        <v>7.95</v>
      </c>
      <c r="F45" s="26">
        <v>6.62</v>
      </c>
      <c r="G45" s="26">
        <v>42.73</v>
      </c>
      <c r="H45" s="26">
        <v>84.98</v>
      </c>
      <c r="I45" s="26">
        <v>7.83</v>
      </c>
      <c r="J45" s="26">
        <v>2.77</v>
      </c>
      <c r="K45" s="30">
        <v>17.58</v>
      </c>
      <c r="L45" s="20">
        <v>16.903</v>
      </c>
      <c r="M45" s="20">
        <v>200.75000000000003</v>
      </c>
      <c r="N45" s="20">
        <v>30.748</v>
      </c>
      <c r="O45" s="20">
        <v>24.838</v>
      </c>
      <c r="P45" s="20">
        <v>0.81</v>
      </c>
      <c r="Q45" s="20">
        <v>66.13999999999999</v>
      </c>
      <c r="R45" s="20">
        <f t="shared" si="36"/>
        <v>520.799</v>
      </c>
      <c r="S45" s="90">
        <f t="shared" si="35"/>
        <v>0.03762358451875603</v>
      </c>
    </row>
    <row r="46" spans="1:19" ht="12.75">
      <c r="A46" s="89" t="s">
        <v>49</v>
      </c>
      <c r="B46" s="26"/>
      <c r="C46" s="26"/>
      <c r="D46" s="26">
        <v>82.5</v>
      </c>
      <c r="E46" s="26">
        <v>0.09</v>
      </c>
      <c r="F46" s="26"/>
      <c r="G46" s="26">
        <v>10.5</v>
      </c>
      <c r="H46" s="26">
        <v>0.89</v>
      </c>
      <c r="I46" s="26"/>
      <c r="J46" s="26"/>
      <c r="K46" s="26">
        <v>0</v>
      </c>
      <c r="L46" s="26">
        <v>0.3</v>
      </c>
      <c r="M46" s="26"/>
      <c r="N46" s="26"/>
      <c r="O46" s="26"/>
      <c r="P46" s="26">
        <v>91.35</v>
      </c>
      <c r="Q46" s="26">
        <v>13.1</v>
      </c>
      <c r="R46" s="20">
        <f t="shared" si="36"/>
        <v>198.73</v>
      </c>
      <c r="S46" s="90">
        <f t="shared" si="35"/>
        <v>0.01435666149783772</v>
      </c>
    </row>
    <row r="47" spans="1:19" ht="12.75">
      <c r="A47" s="89" t="s">
        <v>50</v>
      </c>
      <c r="B47" s="26">
        <v>1.51</v>
      </c>
      <c r="C47" s="26">
        <v>154.95</v>
      </c>
      <c r="D47" s="26">
        <v>0.08</v>
      </c>
      <c r="E47" s="26">
        <v>8.5</v>
      </c>
      <c r="F47" s="26">
        <v>19.91</v>
      </c>
      <c r="G47" s="26">
        <v>38.94</v>
      </c>
      <c r="H47" s="26">
        <v>24.05</v>
      </c>
      <c r="I47" s="26"/>
      <c r="J47" s="26">
        <v>0.72</v>
      </c>
      <c r="K47" s="30">
        <v>18</v>
      </c>
      <c r="L47" s="20">
        <v>0.9</v>
      </c>
      <c r="M47" s="20">
        <v>1.9000000000000001</v>
      </c>
      <c r="N47" s="20">
        <v>1.6</v>
      </c>
      <c r="O47" s="20">
        <v>7.3</v>
      </c>
      <c r="P47" s="20"/>
      <c r="Q47" s="20">
        <v>7.1</v>
      </c>
      <c r="R47" s="20">
        <f t="shared" si="36"/>
        <v>283.95</v>
      </c>
      <c r="S47" s="90">
        <f t="shared" si="35"/>
        <v>0.020513128527706037</v>
      </c>
    </row>
    <row r="48" spans="1:19" ht="12.75">
      <c r="A48" s="89" t="s">
        <v>127</v>
      </c>
      <c r="B48" s="26">
        <v>0.1</v>
      </c>
      <c r="C48" s="26"/>
      <c r="D48" s="26">
        <v>10</v>
      </c>
      <c r="E48" s="26"/>
      <c r="F48" s="26"/>
      <c r="G48" s="26">
        <v>0.01</v>
      </c>
      <c r="H48" s="26"/>
      <c r="I48" s="26">
        <v>2</v>
      </c>
      <c r="J48" s="26"/>
      <c r="K48" s="26">
        <v>0</v>
      </c>
      <c r="L48" s="26">
        <v>2.9</v>
      </c>
      <c r="M48" s="26"/>
      <c r="N48" s="26">
        <v>539.1</v>
      </c>
      <c r="O48" s="26"/>
      <c r="P48" s="26">
        <v>0.6</v>
      </c>
      <c r="Q48" s="26"/>
      <c r="R48" s="20">
        <f t="shared" si="36"/>
        <v>554.61</v>
      </c>
      <c r="S48" s="90">
        <f t="shared" si="35"/>
        <v>0.040066160284384734</v>
      </c>
    </row>
    <row r="49" spans="1:19" ht="12.75">
      <c r="A49" s="89" t="s">
        <v>51</v>
      </c>
      <c r="B49" s="26">
        <v>1</v>
      </c>
      <c r="C49" s="26">
        <v>152.05</v>
      </c>
      <c r="D49" s="26">
        <v>1.8</v>
      </c>
      <c r="E49" s="26">
        <v>76.56</v>
      </c>
      <c r="F49" s="26">
        <v>2.05</v>
      </c>
      <c r="G49" s="26">
        <v>7.11</v>
      </c>
      <c r="H49" s="26">
        <v>80.6</v>
      </c>
      <c r="I49" s="26">
        <v>75.65</v>
      </c>
      <c r="J49" s="26">
        <v>0.2</v>
      </c>
      <c r="K49" s="30">
        <v>1.18</v>
      </c>
      <c r="L49" s="20">
        <v>10.67</v>
      </c>
      <c r="M49" s="20">
        <v>0.85</v>
      </c>
      <c r="N49" s="20">
        <v>4.32</v>
      </c>
      <c r="O49" s="20">
        <v>75.58800000000001</v>
      </c>
      <c r="P49" s="20">
        <v>0.9600000000000001</v>
      </c>
      <c r="Q49" s="20">
        <v>13.315999999999999</v>
      </c>
      <c r="R49" s="20">
        <f t="shared" si="36"/>
        <v>502.90400000000005</v>
      </c>
      <c r="S49" s="90">
        <f t="shared" si="35"/>
        <v>0.036330813132937054</v>
      </c>
    </row>
    <row r="50" spans="1:19" ht="25.5">
      <c r="A50" s="89" t="s">
        <v>52</v>
      </c>
      <c r="B50" s="26">
        <v>376.2</v>
      </c>
      <c r="C50" s="26">
        <v>0.55</v>
      </c>
      <c r="D50" s="26">
        <v>3.51</v>
      </c>
      <c r="E50" s="26">
        <v>98.11</v>
      </c>
      <c r="F50" s="26">
        <v>66.81</v>
      </c>
      <c r="G50" s="26">
        <v>23.51</v>
      </c>
      <c r="H50" s="26">
        <v>52.77</v>
      </c>
      <c r="I50" s="26">
        <v>14.47</v>
      </c>
      <c r="J50" s="26">
        <v>28.8</v>
      </c>
      <c r="K50" s="30">
        <v>71.68</v>
      </c>
      <c r="L50" s="20">
        <v>7.740399999999998</v>
      </c>
      <c r="M50" s="20">
        <v>679.2869000000001</v>
      </c>
      <c r="N50" s="20">
        <v>62.09249999999999</v>
      </c>
      <c r="O50" s="20">
        <v>69.3757</v>
      </c>
      <c r="P50" s="20">
        <v>1019.7969999999999</v>
      </c>
      <c r="Q50" s="20">
        <v>82.18010000000002</v>
      </c>
      <c r="R50" s="20">
        <f t="shared" si="36"/>
        <v>2280.6826</v>
      </c>
      <c r="S50" s="90">
        <f t="shared" si="35"/>
        <v>0.1647611738147659</v>
      </c>
    </row>
    <row r="51" spans="1:19" ht="25.5">
      <c r="A51" s="89" t="s">
        <v>54</v>
      </c>
      <c r="B51" s="26">
        <v>0.8</v>
      </c>
      <c r="C51" s="26"/>
      <c r="D51" s="26">
        <v>0.12</v>
      </c>
      <c r="E51" s="26">
        <v>25.02</v>
      </c>
      <c r="F51" s="26">
        <v>0.4</v>
      </c>
      <c r="G51" s="26">
        <v>0.07</v>
      </c>
      <c r="H51" s="26">
        <v>1.09</v>
      </c>
      <c r="I51" s="26">
        <v>15.03</v>
      </c>
      <c r="J51" s="26">
        <v>8.16</v>
      </c>
      <c r="K51" s="30">
        <v>0.63</v>
      </c>
      <c r="L51" s="20">
        <v>12.542499999999997</v>
      </c>
      <c r="M51" s="20">
        <v>24.5519</v>
      </c>
      <c r="N51" s="20">
        <v>1.3175000000000001</v>
      </c>
      <c r="O51" s="20">
        <v>14.950999999999999</v>
      </c>
      <c r="P51" s="20">
        <v>14.6609</v>
      </c>
      <c r="Q51" s="20">
        <v>0.10250000000000001</v>
      </c>
      <c r="R51" s="20">
        <f t="shared" si="36"/>
        <v>118.6463</v>
      </c>
      <c r="S51" s="90">
        <f t="shared" si="35"/>
        <v>0.008571251280988797</v>
      </c>
    </row>
    <row r="52" spans="1:19" ht="12.75">
      <c r="A52" s="89" t="s">
        <v>55</v>
      </c>
      <c r="B52" s="26">
        <v>0.2</v>
      </c>
      <c r="C52" s="26">
        <v>6.61</v>
      </c>
      <c r="D52" s="26">
        <v>0.53</v>
      </c>
      <c r="E52" s="26">
        <v>4.01</v>
      </c>
      <c r="F52" s="26">
        <v>13.51</v>
      </c>
      <c r="G52" s="26">
        <v>3.31</v>
      </c>
      <c r="H52" s="26">
        <v>0.62</v>
      </c>
      <c r="I52" s="26">
        <v>10.2</v>
      </c>
      <c r="J52" s="26">
        <v>7.43</v>
      </c>
      <c r="K52" s="30">
        <v>54.11</v>
      </c>
      <c r="L52" s="20">
        <v>32.56</v>
      </c>
      <c r="M52" s="20">
        <v>4.909999999999999</v>
      </c>
      <c r="N52" s="20">
        <v>12.98</v>
      </c>
      <c r="O52" s="20">
        <v>20.645100000000003</v>
      </c>
      <c r="P52" s="20">
        <v>13.510000000000002</v>
      </c>
      <c r="Q52" s="20">
        <v>8.860000000000001</v>
      </c>
      <c r="R52" s="20">
        <f t="shared" si="36"/>
        <v>193.7951</v>
      </c>
      <c r="S52" s="90">
        <f t="shared" si="35"/>
        <v>0.014000154232574905</v>
      </c>
    </row>
    <row r="53" spans="1:19" ht="12.75">
      <c r="A53" s="89" t="s">
        <v>56</v>
      </c>
      <c r="B53" s="26">
        <v>6</v>
      </c>
      <c r="C53" s="26">
        <v>2.11</v>
      </c>
      <c r="D53" s="26">
        <v>54.11</v>
      </c>
      <c r="E53" s="26">
        <v>6.15</v>
      </c>
      <c r="F53" s="26">
        <v>1813.2</v>
      </c>
      <c r="G53" s="26">
        <v>43.13</v>
      </c>
      <c r="H53" s="26">
        <v>20.72</v>
      </c>
      <c r="I53" s="26">
        <v>23.81</v>
      </c>
      <c r="J53" s="26">
        <v>11.7</v>
      </c>
      <c r="K53" s="30">
        <v>13.04</v>
      </c>
      <c r="L53" s="20">
        <v>0.9</v>
      </c>
      <c r="M53" s="20">
        <v>52.44</v>
      </c>
      <c r="N53" s="20">
        <v>119.93750000000001</v>
      </c>
      <c r="O53" s="20">
        <v>50.894999999999996</v>
      </c>
      <c r="P53" s="20">
        <v>254.56</v>
      </c>
      <c r="Q53" s="20">
        <v>228.798</v>
      </c>
      <c r="R53" s="20">
        <f t="shared" si="36"/>
        <v>2695.5005</v>
      </c>
      <c r="S53" s="90">
        <f t="shared" si="35"/>
        <v>0.19472846699417462</v>
      </c>
    </row>
    <row r="54" spans="1:23" ht="25.5">
      <c r="A54" s="91" t="s">
        <v>57</v>
      </c>
      <c r="B54" s="27">
        <v>2.02</v>
      </c>
      <c r="C54" s="27">
        <v>2.51</v>
      </c>
      <c r="D54" s="27">
        <v>4</v>
      </c>
      <c r="E54" s="27">
        <v>115.16</v>
      </c>
      <c r="F54" s="27">
        <v>213.35</v>
      </c>
      <c r="G54" s="27">
        <v>12.05</v>
      </c>
      <c r="H54" s="27">
        <v>286.95</v>
      </c>
      <c r="I54" s="27">
        <v>0.72</v>
      </c>
      <c r="J54" s="27">
        <v>21.3</v>
      </c>
      <c r="K54" s="32">
        <v>170.8</v>
      </c>
      <c r="L54" s="21">
        <v>2.8274999999999997</v>
      </c>
      <c r="M54" s="21">
        <v>1.3</v>
      </c>
      <c r="N54" s="21"/>
      <c r="O54" s="21">
        <v>2.4006000000000003</v>
      </c>
      <c r="P54" s="21">
        <v>0.81</v>
      </c>
      <c r="Q54" s="21">
        <v>276.01</v>
      </c>
      <c r="R54" s="183">
        <f t="shared" si="36"/>
        <v>1110.1880999999998</v>
      </c>
      <c r="S54" s="92">
        <f t="shared" si="35"/>
        <v>0.08020225809202239</v>
      </c>
      <c r="W54" s="15" t="s">
        <v>29</v>
      </c>
    </row>
    <row r="55" spans="1:23" ht="12.75">
      <c r="A55" s="93" t="s">
        <v>69</v>
      </c>
      <c r="B55" s="28">
        <v>552.85</v>
      </c>
      <c r="C55" s="28">
        <v>231.79</v>
      </c>
      <c r="D55" s="28">
        <v>865.17</v>
      </c>
      <c r="E55" s="28">
        <v>72.53</v>
      </c>
      <c r="F55" s="28">
        <v>97.72</v>
      </c>
      <c r="G55" s="28">
        <v>666.35</v>
      </c>
      <c r="H55" s="28">
        <v>200.8</v>
      </c>
      <c r="I55" s="28">
        <v>66.07</v>
      </c>
      <c r="J55" s="28">
        <v>65.92</v>
      </c>
      <c r="K55" s="33">
        <v>73.43</v>
      </c>
      <c r="L55" s="19">
        <v>221.51600000000002</v>
      </c>
      <c r="M55" s="122">
        <v>356.92</v>
      </c>
      <c r="N55" s="122">
        <v>268.82750000000004</v>
      </c>
      <c r="O55" s="122">
        <v>302.65099999999995</v>
      </c>
      <c r="P55" s="122">
        <v>207.56</v>
      </c>
      <c r="Q55" s="122">
        <v>107.82000000000001</v>
      </c>
      <c r="R55" s="19">
        <f t="shared" si="36"/>
        <v>3805.0745</v>
      </c>
      <c r="S55" s="94">
        <f t="shared" si="35"/>
        <v>0.274886361246687</v>
      </c>
      <c r="W55" s="16" t="s">
        <v>153</v>
      </c>
    </row>
    <row r="56" spans="1:23" ht="12.75">
      <c r="A56" s="89" t="s">
        <v>71</v>
      </c>
      <c r="B56" s="26">
        <v>1587.78</v>
      </c>
      <c r="C56" s="26">
        <v>927.66</v>
      </c>
      <c r="D56" s="26">
        <v>1646.3</v>
      </c>
      <c r="E56" s="26">
        <v>1047.63</v>
      </c>
      <c r="F56" s="26">
        <v>398.39</v>
      </c>
      <c r="G56" s="26">
        <v>2830.59</v>
      </c>
      <c r="H56" s="26">
        <v>896.11</v>
      </c>
      <c r="I56" s="26">
        <v>183.44</v>
      </c>
      <c r="J56" s="26">
        <v>360.62</v>
      </c>
      <c r="K56" s="31">
        <v>507.87</v>
      </c>
      <c r="L56" s="20">
        <v>132.74</v>
      </c>
      <c r="M56" s="20">
        <v>537.4718</v>
      </c>
      <c r="N56" s="20">
        <v>863.495</v>
      </c>
      <c r="O56" s="20">
        <v>1939.17</v>
      </c>
      <c r="P56" s="20">
        <v>2404.570000000002</v>
      </c>
      <c r="Q56" s="20">
        <v>375.0650000000001</v>
      </c>
      <c r="R56" s="20">
        <f t="shared" si="36"/>
        <v>15051.121800000003</v>
      </c>
      <c r="S56" s="90">
        <f t="shared" si="35"/>
        <v>1.087323810422815</v>
      </c>
      <c r="W56" s="16" t="s">
        <v>149</v>
      </c>
    </row>
    <row r="57" spans="1:23" ht="25.5">
      <c r="A57" s="89" t="s">
        <v>72</v>
      </c>
      <c r="B57" s="26">
        <v>36.99</v>
      </c>
      <c r="C57" s="26">
        <v>30.19</v>
      </c>
      <c r="D57" s="26">
        <v>13.63</v>
      </c>
      <c r="E57" s="26">
        <v>7.4</v>
      </c>
      <c r="F57" s="26">
        <v>3.31</v>
      </c>
      <c r="G57" s="26">
        <v>43.66</v>
      </c>
      <c r="H57" s="26">
        <v>2.52</v>
      </c>
      <c r="I57" s="26">
        <v>0.53</v>
      </c>
      <c r="J57" s="26">
        <v>1529.67</v>
      </c>
      <c r="K57" s="31">
        <v>13.05</v>
      </c>
      <c r="L57" s="20">
        <v>106.96000000000001</v>
      </c>
      <c r="M57" s="20">
        <v>7.1</v>
      </c>
      <c r="N57" s="20">
        <v>0.525</v>
      </c>
      <c r="O57" s="20">
        <v>0.8999999999999999</v>
      </c>
      <c r="P57" s="20">
        <v>13.9</v>
      </c>
      <c r="Q57" s="20">
        <v>14.9309</v>
      </c>
      <c r="R57" s="20">
        <f t="shared" si="36"/>
        <v>1788.2759000000003</v>
      </c>
      <c r="S57" s="90">
        <f t="shared" si="35"/>
        <v>0.1291887070952604</v>
      </c>
      <c r="W57" s="16" t="s">
        <v>154</v>
      </c>
    </row>
    <row r="58" spans="1:23" ht="25.5">
      <c r="A58" s="89" t="s">
        <v>73</v>
      </c>
      <c r="B58" s="26">
        <v>77.72</v>
      </c>
      <c r="C58" s="26">
        <v>111.81</v>
      </c>
      <c r="D58" s="26">
        <v>177.47</v>
      </c>
      <c r="E58" s="26">
        <v>24</v>
      </c>
      <c r="F58" s="26">
        <v>111.4</v>
      </c>
      <c r="G58" s="26">
        <v>156.02</v>
      </c>
      <c r="H58" s="26">
        <v>231.65</v>
      </c>
      <c r="I58" s="26">
        <v>647.49</v>
      </c>
      <c r="J58" s="26">
        <v>155.77</v>
      </c>
      <c r="K58" s="31">
        <v>101.52</v>
      </c>
      <c r="L58" s="20">
        <v>162.47200000000004</v>
      </c>
      <c r="M58" s="20">
        <v>65.24199999999999</v>
      </c>
      <c r="N58" s="20">
        <v>116.85500000000002</v>
      </c>
      <c r="O58" s="20">
        <v>162.296</v>
      </c>
      <c r="P58" s="20">
        <v>336.15</v>
      </c>
      <c r="Q58" s="20">
        <v>71.03759999999998</v>
      </c>
      <c r="R58" s="20">
        <f t="shared" si="36"/>
        <v>2631.1825999999996</v>
      </c>
      <c r="S58" s="90">
        <f t="shared" si="35"/>
        <v>0.19008201040205577</v>
      </c>
      <c r="W58" s="16" t="s">
        <v>155</v>
      </c>
    </row>
    <row r="59" spans="1:23" ht="12.75">
      <c r="A59" s="89" t="s">
        <v>74</v>
      </c>
      <c r="B59" s="26">
        <v>1115.92</v>
      </c>
      <c r="C59" s="26">
        <v>245.65</v>
      </c>
      <c r="D59" s="26">
        <v>849.46</v>
      </c>
      <c r="E59" s="26">
        <v>57.72</v>
      </c>
      <c r="F59" s="26">
        <v>98.58</v>
      </c>
      <c r="G59" s="26">
        <v>4443.94</v>
      </c>
      <c r="H59" s="26">
        <v>4872.51</v>
      </c>
      <c r="I59" s="26">
        <v>1334.71</v>
      </c>
      <c r="J59" s="26">
        <v>441.61</v>
      </c>
      <c r="K59" s="31">
        <v>208.45</v>
      </c>
      <c r="L59" s="20">
        <v>521.202</v>
      </c>
      <c r="M59" s="20">
        <v>3180.86</v>
      </c>
      <c r="N59" s="20">
        <v>4953.16</v>
      </c>
      <c r="O59" s="20">
        <v>2715.89</v>
      </c>
      <c r="P59" s="20">
        <v>8724.8791</v>
      </c>
      <c r="Q59" s="20">
        <v>1376.6999999999998</v>
      </c>
      <c r="R59" s="20">
        <f t="shared" si="36"/>
        <v>34025.321099999994</v>
      </c>
      <c r="S59" s="90">
        <f t="shared" si="35"/>
        <v>2.458058760066096</v>
      </c>
      <c r="W59" s="16" t="s">
        <v>150</v>
      </c>
    </row>
    <row r="60" spans="1:23" ht="12.75">
      <c r="A60" s="89" t="s">
        <v>75</v>
      </c>
      <c r="B60" s="26"/>
      <c r="C60" s="26">
        <v>7</v>
      </c>
      <c r="D60" s="26">
        <v>0.2</v>
      </c>
      <c r="E60" s="26">
        <v>120</v>
      </c>
      <c r="F60" s="26"/>
      <c r="G60" s="26">
        <v>9.22</v>
      </c>
      <c r="H60" s="26">
        <v>0.23</v>
      </c>
      <c r="I60" s="26">
        <v>2.65</v>
      </c>
      <c r="J60" s="26">
        <v>0.4</v>
      </c>
      <c r="K60" s="31">
        <v>97.15</v>
      </c>
      <c r="L60" s="20">
        <v>2.45</v>
      </c>
      <c r="M60" s="20">
        <v>2.5513000000000003</v>
      </c>
      <c r="N60" s="20">
        <v>21.662399999999998</v>
      </c>
      <c r="O60" s="20">
        <v>8.97</v>
      </c>
      <c r="P60" s="20">
        <v>1101.83</v>
      </c>
      <c r="Q60" s="20">
        <v>0.05</v>
      </c>
      <c r="R60" s="20">
        <f t="shared" si="36"/>
        <v>1374.3636999999999</v>
      </c>
      <c r="S60" s="90">
        <f t="shared" si="35"/>
        <v>0.09928684353552956</v>
      </c>
      <c r="W60" s="16" t="s">
        <v>151</v>
      </c>
    </row>
    <row r="61" spans="1:23" ht="25.5">
      <c r="A61" s="89" t="s">
        <v>76</v>
      </c>
      <c r="B61" s="26">
        <v>99.93</v>
      </c>
      <c r="C61" s="26">
        <v>34.41</v>
      </c>
      <c r="D61" s="26">
        <v>67.24</v>
      </c>
      <c r="E61" s="26">
        <v>153.42</v>
      </c>
      <c r="F61" s="26">
        <v>233.08</v>
      </c>
      <c r="G61" s="26">
        <v>198.53</v>
      </c>
      <c r="H61" s="26">
        <v>565.23</v>
      </c>
      <c r="I61" s="26">
        <v>730.19</v>
      </c>
      <c r="J61" s="26">
        <v>617.14</v>
      </c>
      <c r="K61" s="31">
        <v>268.5</v>
      </c>
      <c r="L61" s="20">
        <v>650.26</v>
      </c>
      <c r="M61" s="20">
        <v>20.31</v>
      </c>
      <c r="N61" s="20">
        <v>268.48999999999995</v>
      </c>
      <c r="O61" s="20">
        <v>123.80000000000001</v>
      </c>
      <c r="P61" s="20">
        <v>155.57999999999998</v>
      </c>
      <c r="Q61" s="20">
        <v>118.952</v>
      </c>
      <c r="R61" s="20">
        <f t="shared" si="36"/>
        <v>4205.132</v>
      </c>
      <c r="S61" s="90">
        <f t="shared" si="35"/>
        <v>0.3037873329528774</v>
      </c>
      <c r="W61" s="16" t="s">
        <v>156</v>
      </c>
    </row>
    <row r="62" spans="1:23" ht="12.75">
      <c r="A62" s="89" t="s">
        <v>77</v>
      </c>
      <c r="B62" s="26">
        <v>15</v>
      </c>
      <c r="C62" s="26">
        <v>1.85</v>
      </c>
      <c r="D62" s="26">
        <v>0.25</v>
      </c>
      <c r="E62" s="26">
        <v>15.7</v>
      </c>
      <c r="F62" s="26">
        <v>130.55</v>
      </c>
      <c r="G62" s="26">
        <v>28.05</v>
      </c>
      <c r="H62" s="26">
        <v>1.42</v>
      </c>
      <c r="I62" s="26">
        <v>28.27</v>
      </c>
      <c r="J62" s="26">
        <v>12.4</v>
      </c>
      <c r="K62" s="31">
        <v>307.14</v>
      </c>
      <c r="L62" s="20">
        <v>89.35</v>
      </c>
      <c r="M62" s="20">
        <v>161.72000000000003</v>
      </c>
      <c r="N62" s="20">
        <v>359.4637</v>
      </c>
      <c r="O62" s="20">
        <v>56.78</v>
      </c>
      <c r="P62" s="20">
        <v>194.57</v>
      </c>
      <c r="Q62" s="20">
        <v>234.4925</v>
      </c>
      <c r="R62" s="20">
        <f t="shared" si="36"/>
        <v>1622.0062</v>
      </c>
      <c r="S62" s="90">
        <f t="shared" si="35"/>
        <v>0.1171770440335836</v>
      </c>
      <c r="W62" s="16" t="s">
        <v>157</v>
      </c>
    </row>
    <row r="63" spans="1:23" ht="25.5">
      <c r="A63" s="89" t="s">
        <v>78</v>
      </c>
      <c r="B63" s="26">
        <v>25.9</v>
      </c>
      <c r="C63" s="26">
        <v>665.72</v>
      </c>
      <c r="D63" s="26">
        <v>0.12</v>
      </c>
      <c r="E63" s="26">
        <v>200.22</v>
      </c>
      <c r="F63" s="26">
        <v>1.12</v>
      </c>
      <c r="G63" s="26">
        <v>11.9</v>
      </c>
      <c r="H63" s="26">
        <v>34.65</v>
      </c>
      <c r="I63" s="26">
        <v>14.2</v>
      </c>
      <c r="J63" s="26">
        <v>354.18</v>
      </c>
      <c r="K63" s="31">
        <v>4.6</v>
      </c>
      <c r="L63" s="20">
        <v>22.93</v>
      </c>
      <c r="M63" s="20">
        <v>240.16</v>
      </c>
      <c r="N63" s="20">
        <v>34.61</v>
      </c>
      <c r="O63" s="20">
        <v>4</v>
      </c>
      <c r="P63" s="20">
        <v>4</v>
      </c>
      <c r="Q63" s="20">
        <v>14.666</v>
      </c>
      <c r="R63" s="20">
        <f t="shared" si="36"/>
        <v>1607.076</v>
      </c>
      <c r="S63" s="90">
        <f t="shared" si="35"/>
        <v>0.11609845586121398</v>
      </c>
      <c r="W63" s="16" t="s">
        <v>30</v>
      </c>
    </row>
    <row r="64" spans="1:23" ht="25.5">
      <c r="A64" s="91" t="s">
        <v>70</v>
      </c>
      <c r="B64" s="27">
        <v>660.4</v>
      </c>
      <c r="C64" s="27">
        <v>193.34</v>
      </c>
      <c r="D64" s="27">
        <v>320.11</v>
      </c>
      <c r="E64" s="27">
        <v>17.38</v>
      </c>
      <c r="F64" s="27">
        <v>220.73</v>
      </c>
      <c r="G64" s="27">
        <v>193.14</v>
      </c>
      <c r="H64" s="27">
        <v>1520.49</v>
      </c>
      <c r="I64" s="27">
        <v>16.57</v>
      </c>
      <c r="J64" s="27">
        <v>12.96</v>
      </c>
      <c r="K64" s="34">
        <v>9.56</v>
      </c>
      <c r="L64" s="21">
        <v>20.270000000000003</v>
      </c>
      <c r="M64" s="21">
        <v>250.77</v>
      </c>
      <c r="N64" s="21">
        <v>441.53499999999997</v>
      </c>
      <c r="O64" s="21">
        <v>42.95</v>
      </c>
      <c r="P64" s="21">
        <v>41.08</v>
      </c>
      <c r="Q64" s="21">
        <v>91.85</v>
      </c>
      <c r="R64" s="21">
        <f t="shared" si="36"/>
        <v>3392.7349999999997</v>
      </c>
      <c r="S64" s="92">
        <f t="shared" si="35"/>
        <v>0.24509811275029666</v>
      </c>
      <c r="W64" s="16" t="s">
        <v>158</v>
      </c>
    </row>
    <row r="65" spans="1:23" ht="12.75">
      <c r="A65" s="93" t="s">
        <v>79</v>
      </c>
      <c r="B65" s="28">
        <v>59.2</v>
      </c>
      <c r="C65" s="28">
        <v>113.91</v>
      </c>
      <c r="D65" s="28">
        <v>33.1</v>
      </c>
      <c r="E65" s="28">
        <v>11.18</v>
      </c>
      <c r="F65" s="28">
        <v>3.96</v>
      </c>
      <c r="G65" s="28">
        <v>69.31</v>
      </c>
      <c r="H65" s="28">
        <v>61.51</v>
      </c>
      <c r="I65" s="28">
        <v>4.5</v>
      </c>
      <c r="J65" s="28">
        <v>25.87</v>
      </c>
      <c r="K65" s="28">
        <v>1907.55</v>
      </c>
      <c r="L65" s="28">
        <v>130.70999999999998</v>
      </c>
      <c r="M65" s="28">
        <v>1148.995</v>
      </c>
      <c r="N65" s="28">
        <v>2.2</v>
      </c>
      <c r="O65" s="28">
        <v>14.51</v>
      </c>
      <c r="P65" s="28">
        <v>17.9</v>
      </c>
      <c r="Q65" s="28">
        <v>17.95</v>
      </c>
      <c r="R65" s="122">
        <f t="shared" si="36"/>
        <v>3563.1549999999997</v>
      </c>
      <c r="S65" s="94">
        <f t="shared" si="35"/>
        <v>0.25740960196914386</v>
      </c>
      <c r="W65" s="16" t="s">
        <v>159</v>
      </c>
    </row>
    <row r="66" spans="1:23" ht="38.25">
      <c r="A66" s="89" t="s">
        <v>80</v>
      </c>
      <c r="B66" s="26">
        <v>97.48</v>
      </c>
      <c r="C66" s="26">
        <v>618.52</v>
      </c>
      <c r="D66" s="26">
        <v>125.65</v>
      </c>
      <c r="E66" s="26">
        <v>88.97</v>
      </c>
      <c r="F66" s="26">
        <v>73.17</v>
      </c>
      <c r="G66" s="26">
        <v>535.46</v>
      </c>
      <c r="H66" s="26">
        <v>393.68</v>
      </c>
      <c r="I66" s="26">
        <v>131.93</v>
      </c>
      <c r="J66" s="26">
        <v>745.41</v>
      </c>
      <c r="K66" s="26">
        <v>2584.16</v>
      </c>
      <c r="L66" s="26">
        <v>96.50000000000001</v>
      </c>
      <c r="M66" s="26">
        <v>20.980000000000004</v>
      </c>
      <c r="N66" s="26">
        <v>8466.000000000002</v>
      </c>
      <c r="O66" s="26">
        <v>38.019999999999996</v>
      </c>
      <c r="P66" s="26">
        <v>53.22</v>
      </c>
      <c r="Q66" s="26">
        <v>142.28</v>
      </c>
      <c r="R66" s="20">
        <f t="shared" si="36"/>
        <v>14113.95</v>
      </c>
      <c r="S66" s="90">
        <f t="shared" si="35"/>
        <v>1.019620603569701</v>
      </c>
      <c r="W66" s="17" t="s">
        <v>152</v>
      </c>
    </row>
    <row r="67" spans="1:19" ht="25.5">
      <c r="A67" s="89" t="s">
        <v>81</v>
      </c>
      <c r="B67" s="26">
        <v>433.13</v>
      </c>
      <c r="C67" s="26">
        <v>89.95</v>
      </c>
      <c r="D67" s="26">
        <v>7.26</v>
      </c>
      <c r="E67" s="26">
        <v>53.56</v>
      </c>
      <c r="F67" s="26">
        <v>15.95</v>
      </c>
      <c r="G67" s="26">
        <v>524.04</v>
      </c>
      <c r="H67" s="26">
        <v>1393.19</v>
      </c>
      <c r="I67" s="26">
        <v>68.97</v>
      </c>
      <c r="J67" s="26">
        <v>24.33</v>
      </c>
      <c r="K67" s="26">
        <v>39.58</v>
      </c>
      <c r="L67" s="26">
        <v>10.159999999999998</v>
      </c>
      <c r="M67" s="26">
        <v>329.81999999999994</v>
      </c>
      <c r="N67" s="26">
        <v>279.2</v>
      </c>
      <c r="O67" s="26">
        <v>58.934</v>
      </c>
      <c r="P67" s="26">
        <v>140.90999999999994</v>
      </c>
      <c r="Q67" s="26">
        <v>30.029999999999994</v>
      </c>
      <c r="R67" s="20">
        <f t="shared" si="36"/>
        <v>3065.8839999999996</v>
      </c>
      <c r="S67" s="90">
        <f t="shared" si="35"/>
        <v>0.22148572827271523</v>
      </c>
    </row>
    <row r="68" spans="1:19" ht="38.25">
      <c r="A68" s="91" t="s">
        <v>82</v>
      </c>
      <c r="B68" s="27">
        <v>54.44</v>
      </c>
      <c r="C68" s="27">
        <v>7.15</v>
      </c>
      <c r="D68" s="27">
        <v>1000</v>
      </c>
      <c r="E68" s="27">
        <v>8.82</v>
      </c>
      <c r="F68" s="27">
        <v>0.84</v>
      </c>
      <c r="G68" s="27">
        <v>13.05</v>
      </c>
      <c r="H68" s="27">
        <v>9.1</v>
      </c>
      <c r="I68" s="27">
        <v>0.3</v>
      </c>
      <c r="J68" s="27"/>
      <c r="K68" s="27">
        <v>8.56</v>
      </c>
      <c r="L68" s="27">
        <v>9.2</v>
      </c>
      <c r="M68" s="27">
        <v>0.65</v>
      </c>
      <c r="N68" s="27">
        <v>0.3</v>
      </c>
      <c r="O68" s="27">
        <v>0</v>
      </c>
      <c r="P68" s="27"/>
      <c r="Q68" s="27">
        <v>0.15</v>
      </c>
      <c r="R68" s="183">
        <f t="shared" si="36"/>
        <v>1058.1200000000001</v>
      </c>
      <c r="S68" s="92">
        <f t="shared" si="35"/>
        <v>0.07644075209627157</v>
      </c>
    </row>
    <row r="69" spans="1:19" ht="25.5">
      <c r="A69" s="93" t="s">
        <v>83</v>
      </c>
      <c r="B69" s="28">
        <v>4580.08</v>
      </c>
      <c r="C69" s="28">
        <v>301.73</v>
      </c>
      <c r="D69" s="28">
        <v>18034.87</v>
      </c>
      <c r="E69" s="28">
        <v>373.18</v>
      </c>
      <c r="F69" s="28">
        <v>239.37</v>
      </c>
      <c r="G69" s="28">
        <v>253.33</v>
      </c>
      <c r="H69" s="28">
        <v>76.84</v>
      </c>
      <c r="I69" s="28">
        <v>125.9</v>
      </c>
      <c r="J69" s="28">
        <v>1000.7</v>
      </c>
      <c r="K69" s="28">
        <v>332.67</v>
      </c>
      <c r="L69" s="28">
        <v>195.65049999999997</v>
      </c>
      <c r="M69" s="28">
        <v>354.35960000000006</v>
      </c>
      <c r="N69" s="28">
        <v>2528.0002000000004</v>
      </c>
      <c r="O69" s="28">
        <v>4098.2486</v>
      </c>
      <c r="P69" s="28">
        <v>1162.6150999999998</v>
      </c>
      <c r="Q69" s="28">
        <v>271.198</v>
      </c>
      <c r="R69" s="19">
        <f t="shared" si="36"/>
        <v>29348.661999999997</v>
      </c>
      <c r="S69" s="94">
        <f t="shared" si="35"/>
        <v>2.120207345385462</v>
      </c>
    </row>
    <row r="70" spans="1:19" ht="12.75">
      <c r="A70" s="89" t="s">
        <v>84</v>
      </c>
      <c r="B70" s="26">
        <v>640.68</v>
      </c>
      <c r="C70" s="26">
        <v>903.13</v>
      </c>
      <c r="D70" s="26">
        <v>295.81</v>
      </c>
      <c r="E70" s="26">
        <v>700.46</v>
      </c>
      <c r="F70" s="26">
        <v>218.96</v>
      </c>
      <c r="G70" s="26">
        <v>273.73</v>
      </c>
      <c r="H70" s="26">
        <v>173.56</v>
      </c>
      <c r="I70" s="26">
        <v>530.31</v>
      </c>
      <c r="J70" s="26">
        <v>42.77</v>
      </c>
      <c r="K70" s="26">
        <v>170.54</v>
      </c>
      <c r="L70" s="26">
        <v>181.14000000000001</v>
      </c>
      <c r="M70" s="26">
        <v>108.05999999999999</v>
      </c>
      <c r="N70" s="26">
        <v>753.3199999999999</v>
      </c>
      <c r="O70" s="26">
        <v>550.17</v>
      </c>
      <c r="P70" s="26">
        <v>140.856</v>
      </c>
      <c r="Q70" s="26">
        <v>45.765</v>
      </c>
      <c r="R70" s="20">
        <f t="shared" si="36"/>
        <v>5088.581</v>
      </c>
      <c r="S70" s="90">
        <f t="shared" si="35"/>
        <v>0.3676094948992531</v>
      </c>
    </row>
    <row r="71" spans="1:19" ht="12.75">
      <c r="A71" s="89" t="s">
        <v>85</v>
      </c>
      <c r="B71" s="26">
        <v>830.76</v>
      </c>
      <c r="C71" s="26">
        <v>23.94</v>
      </c>
      <c r="D71" s="26">
        <v>641.93</v>
      </c>
      <c r="E71" s="26">
        <v>13.58</v>
      </c>
      <c r="F71" s="26">
        <v>12.96</v>
      </c>
      <c r="G71" s="26">
        <v>540.67</v>
      </c>
      <c r="H71" s="26">
        <v>3443.06</v>
      </c>
      <c r="I71" s="26">
        <v>53.9</v>
      </c>
      <c r="J71" s="26">
        <v>53.9</v>
      </c>
      <c r="K71" s="26">
        <v>31.63</v>
      </c>
      <c r="L71" s="26">
        <v>66.29</v>
      </c>
      <c r="M71" s="26">
        <v>202.8375</v>
      </c>
      <c r="N71" s="26">
        <v>101.43549999999999</v>
      </c>
      <c r="O71" s="26">
        <v>26.220000000000002</v>
      </c>
      <c r="P71" s="26">
        <v>152.65499999999994</v>
      </c>
      <c r="Q71" s="26">
        <v>12.7151</v>
      </c>
      <c r="R71" s="20">
        <f t="shared" si="36"/>
        <v>5377.723099999998</v>
      </c>
      <c r="S71" s="90">
        <f t="shared" si="35"/>
        <v>0.38849771134605987</v>
      </c>
    </row>
    <row r="72" spans="1:19" ht="12.75">
      <c r="A72" s="89" t="s">
        <v>86</v>
      </c>
      <c r="B72" s="26">
        <v>62.84</v>
      </c>
      <c r="C72" s="26">
        <v>843.11</v>
      </c>
      <c r="D72" s="26">
        <v>113.35</v>
      </c>
      <c r="E72" s="26">
        <v>194.98</v>
      </c>
      <c r="F72" s="26">
        <v>56.67</v>
      </c>
      <c r="G72" s="26">
        <v>118.36</v>
      </c>
      <c r="H72" s="26">
        <v>265.03</v>
      </c>
      <c r="I72" s="26">
        <v>555.84</v>
      </c>
      <c r="J72" s="26">
        <v>238.32</v>
      </c>
      <c r="K72" s="26">
        <v>175.41</v>
      </c>
      <c r="L72" s="26">
        <v>44.06</v>
      </c>
      <c r="M72" s="26">
        <v>60.208400000000005</v>
      </c>
      <c r="N72" s="26">
        <v>71.768</v>
      </c>
      <c r="O72" s="26">
        <v>309.57</v>
      </c>
      <c r="P72" s="26">
        <v>103.01</v>
      </c>
      <c r="Q72" s="26">
        <v>68.23000000000002</v>
      </c>
      <c r="R72" s="20">
        <f t="shared" si="36"/>
        <v>3217.9164000000005</v>
      </c>
      <c r="S72" s="90">
        <f t="shared" si="35"/>
        <v>0.23246885967463682</v>
      </c>
    </row>
    <row r="73" spans="1:19" ht="12.75">
      <c r="A73" s="89" t="s">
        <v>87</v>
      </c>
      <c r="B73" s="26">
        <v>3688.2800000000075</v>
      </c>
      <c r="C73" s="26">
        <v>3859.6600000000103</v>
      </c>
      <c r="D73" s="26">
        <v>2930.29</v>
      </c>
      <c r="E73" s="26">
        <v>620.2799999999986</v>
      </c>
      <c r="F73" s="26">
        <v>343.17</v>
      </c>
      <c r="G73" s="26">
        <v>569.06</v>
      </c>
      <c r="H73" s="26">
        <v>773.35</v>
      </c>
      <c r="I73" s="26">
        <v>6038.250000000006</v>
      </c>
      <c r="J73" s="26">
        <v>1751.49</v>
      </c>
      <c r="K73" s="26">
        <v>519.58</v>
      </c>
      <c r="L73" s="26">
        <v>307.4443</v>
      </c>
      <c r="M73" s="26">
        <v>631.13</v>
      </c>
      <c r="N73" s="26">
        <v>260.61800000000005</v>
      </c>
      <c r="O73" s="26">
        <v>132.103</v>
      </c>
      <c r="P73" s="26">
        <v>12434.253000000002</v>
      </c>
      <c r="Q73" s="26">
        <v>58.65</v>
      </c>
      <c r="R73" s="20">
        <f t="shared" si="36"/>
        <v>31229.328300000023</v>
      </c>
      <c r="S73" s="90">
        <f t="shared" si="35"/>
        <v>2.256070523866272</v>
      </c>
    </row>
    <row r="74" spans="1:19" ht="12.75">
      <c r="A74" s="91" t="s">
        <v>88</v>
      </c>
      <c r="B74" s="27">
        <v>23.55</v>
      </c>
      <c r="C74" s="27">
        <v>0.04</v>
      </c>
      <c r="D74" s="27"/>
      <c r="E74" s="27">
        <v>1.8</v>
      </c>
      <c r="F74" s="27">
        <v>0.15</v>
      </c>
      <c r="G74" s="27">
        <v>3.08</v>
      </c>
      <c r="H74" s="27">
        <v>0.4</v>
      </c>
      <c r="I74" s="27">
        <v>0.6</v>
      </c>
      <c r="J74" s="27">
        <v>204.86</v>
      </c>
      <c r="K74" s="27">
        <v>3.85</v>
      </c>
      <c r="L74" s="27">
        <v>21.760000000000005</v>
      </c>
      <c r="M74" s="27">
        <v>10.265</v>
      </c>
      <c r="N74" s="27">
        <v>2</v>
      </c>
      <c r="O74" s="27">
        <v>18.03</v>
      </c>
      <c r="P74" s="27">
        <v>7.5600000000000005</v>
      </c>
      <c r="Q74" s="27">
        <v>10.129999999999999</v>
      </c>
      <c r="R74" s="21">
        <f t="shared" si="36"/>
        <v>284.52500000000003</v>
      </c>
      <c r="S74" s="92">
        <f t="shared" si="35"/>
        <v>0.0205546677032772</v>
      </c>
    </row>
    <row r="75" spans="1:19" ht="25.5">
      <c r="A75" s="93" t="s">
        <v>89</v>
      </c>
      <c r="B75" s="28">
        <v>177.98</v>
      </c>
      <c r="C75" s="28">
        <v>40.64</v>
      </c>
      <c r="D75" s="28">
        <v>274.3</v>
      </c>
      <c r="E75" s="28">
        <v>86.41</v>
      </c>
      <c r="F75" s="28">
        <v>10.19</v>
      </c>
      <c r="G75" s="28">
        <v>17.74</v>
      </c>
      <c r="H75" s="28">
        <v>25.74</v>
      </c>
      <c r="I75" s="28">
        <v>218.64</v>
      </c>
      <c r="J75" s="28">
        <v>22.75</v>
      </c>
      <c r="K75" s="28">
        <v>47.7</v>
      </c>
      <c r="L75" s="28">
        <v>14.389999999999999</v>
      </c>
      <c r="M75" s="28">
        <v>7.710000000000001</v>
      </c>
      <c r="N75" s="28">
        <v>15.55</v>
      </c>
      <c r="O75" s="28">
        <v>11.850000000000001</v>
      </c>
      <c r="P75" s="28">
        <v>14.049999999999997</v>
      </c>
      <c r="Q75" s="28">
        <v>44.07</v>
      </c>
      <c r="R75" s="122">
        <f t="shared" si="36"/>
        <v>851.7300000000001</v>
      </c>
      <c r="S75" s="94">
        <f t="shared" si="35"/>
        <v>0.061530716537781534</v>
      </c>
    </row>
    <row r="76" spans="1:19" ht="12.75">
      <c r="A76" s="89" t="s">
        <v>129</v>
      </c>
      <c r="B76" s="26">
        <v>21.47</v>
      </c>
      <c r="C76" s="26">
        <v>5.5</v>
      </c>
      <c r="D76" s="26"/>
      <c r="E76" s="26">
        <v>3.6</v>
      </c>
      <c r="F76" s="26">
        <v>1.3</v>
      </c>
      <c r="G76" s="26">
        <v>0.06</v>
      </c>
      <c r="H76" s="26"/>
      <c r="I76" s="26">
        <v>0.15</v>
      </c>
      <c r="J76" s="26"/>
      <c r="K76" s="26">
        <v>4.65</v>
      </c>
      <c r="L76" s="26">
        <v>0.9600000000000001</v>
      </c>
      <c r="M76" s="26"/>
      <c r="N76" s="26"/>
      <c r="O76" s="26"/>
      <c r="P76" s="26"/>
      <c r="Q76" s="26">
        <v>0.3</v>
      </c>
      <c r="R76" s="20">
        <f t="shared" si="36"/>
        <v>16.520000000000003</v>
      </c>
      <c r="S76" s="90">
        <f t="shared" si="35"/>
        <v>0.001193438574670554</v>
      </c>
    </row>
    <row r="77" spans="1:19" ht="12.75">
      <c r="A77" s="89" t="s">
        <v>135</v>
      </c>
      <c r="B77" s="26"/>
      <c r="C77" s="26"/>
      <c r="D77" s="26">
        <v>0.02</v>
      </c>
      <c r="E77" s="26">
        <v>0.5</v>
      </c>
      <c r="F77" s="26">
        <v>3.01</v>
      </c>
      <c r="G77" s="26"/>
      <c r="H77" s="26"/>
      <c r="I77" s="26"/>
      <c r="J77" s="26"/>
      <c r="K77" s="26">
        <v>0</v>
      </c>
      <c r="L77" s="26">
        <v>0</v>
      </c>
      <c r="M77" s="26"/>
      <c r="N77" s="26"/>
      <c r="O77" s="26">
        <v>0.41</v>
      </c>
      <c r="P77" s="26"/>
      <c r="Q77" s="26">
        <v>0.01</v>
      </c>
      <c r="R77" s="20">
        <f t="shared" si="36"/>
        <v>3.9499999999999997</v>
      </c>
      <c r="S77" s="90">
        <f t="shared" si="35"/>
        <v>0.00028535607566275347</v>
      </c>
    </row>
    <row r="78" spans="1:19" ht="25.5">
      <c r="A78" s="91" t="s">
        <v>130</v>
      </c>
      <c r="B78" s="27">
        <v>15</v>
      </c>
      <c r="C78" s="27">
        <v>1.5</v>
      </c>
      <c r="D78" s="27"/>
      <c r="E78" s="27"/>
      <c r="F78" s="27">
        <v>1.8</v>
      </c>
      <c r="G78" s="27">
        <v>5.41</v>
      </c>
      <c r="H78" s="27"/>
      <c r="I78" s="27">
        <v>0.41</v>
      </c>
      <c r="J78" s="27">
        <v>1.5</v>
      </c>
      <c r="K78" s="27">
        <v>2.34</v>
      </c>
      <c r="L78" s="27">
        <v>4.08</v>
      </c>
      <c r="M78" s="27">
        <v>6.4719999999999995</v>
      </c>
      <c r="N78" s="27">
        <v>37.17450000000001</v>
      </c>
      <c r="O78" s="27">
        <v>4.58</v>
      </c>
      <c r="P78" s="27">
        <v>25.76</v>
      </c>
      <c r="Q78" s="27">
        <v>33.042500000000004</v>
      </c>
      <c r="R78" s="183">
        <f t="shared" si="36"/>
        <v>124.06900000000002</v>
      </c>
      <c r="S78" s="92">
        <f t="shared" si="35"/>
        <v>0.00896299821554485</v>
      </c>
    </row>
    <row r="79" spans="1:19" ht="12.75">
      <c r="A79" s="93" t="s">
        <v>90</v>
      </c>
      <c r="B79" s="28">
        <v>101.13</v>
      </c>
      <c r="C79" s="28">
        <v>1408.31</v>
      </c>
      <c r="D79" s="28">
        <v>105.74</v>
      </c>
      <c r="E79" s="28">
        <v>222.7</v>
      </c>
      <c r="F79" s="28">
        <v>29.55</v>
      </c>
      <c r="G79" s="28">
        <v>277.27</v>
      </c>
      <c r="H79" s="28">
        <v>1058.01</v>
      </c>
      <c r="I79" s="28">
        <v>26.44</v>
      </c>
      <c r="J79" s="28">
        <v>13.76</v>
      </c>
      <c r="K79" s="28">
        <v>75.28</v>
      </c>
      <c r="L79" s="28">
        <v>99.95500000000003</v>
      </c>
      <c r="M79" s="28">
        <v>748.175</v>
      </c>
      <c r="N79" s="28">
        <v>1724.1627999999998</v>
      </c>
      <c r="O79" s="28">
        <v>1483.8802999999998</v>
      </c>
      <c r="P79" s="28">
        <v>141.31</v>
      </c>
      <c r="Q79" s="28">
        <v>106.049</v>
      </c>
      <c r="R79" s="19">
        <f t="shared" si="36"/>
        <v>7520.592100000001</v>
      </c>
      <c r="S79" s="94">
        <f t="shared" si="35"/>
        <v>0.5433029489408371</v>
      </c>
    </row>
    <row r="80" spans="1:19" ht="38.25">
      <c r="A80" s="89" t="s">
        <v>138</v>
      </c>
      <c r="B80" s="26"/>
      <c r="C80" s="26"/>
      <c r="D80" s="26"/>
      <c r="E80" s="26"/>
      <c r="F80" s="26"/>
      <c r="G80" s="26"/>
      <c r="H80" s="26"/>
      <c r="I80" s="26"/>
      <c r="J80" s="26"/>
      <c r="K80" s="26">
        <v>0</v>
      </c>
      <c r="L80" s="26">
        <v>0</v>
      </c>
      <c r="M80" s="26"/>
      <c r="N80" s="26"/>
      <c r="O80" s="26">
        <v>0</v>
      </c>
      <c r="P80" s="26">
        <v>0.12</v>
      </c>
      <c r="Q80" s="26"/>
      <c r="R80" s="20">
        <f t="shared" si="36"/>
        <v>0.12</v>
      </c>
      <c r="S80" s="90">
        <f t="shared" si="35"/>
        <v>8.669045336589978E-06</v>
      </c>
    </row>
    <row r="81" spans="1:19" ht="25.5">
      <c r="A81" s="91" t="s">
        <v>91</v>
      </c>
      <c r="B81" s="27">
        <v>11.16</v>
      </c>
      <c r="C81" s="27">
        <v>38.2</v>
      </c>
      <c r="D81" s="27">
        <v>8.94</v>
      </c>
      <c r="E81" s="27">
        <v>17.77</v>
      </c>
      <c r="F81" s="27">
        <v>0.73</v>
      </c>
      <c r="G81" s="27">
        <v>16.29</v>
      </c>
      <c r="H81" s="27">
        <v>300.28</v>
      </c>
      <c r="I81" s="27">
        <v>46.04</v>
      </c>
      <c r="J81" s="27">
        <v>29.79</v>
      </c>
      <c r="K81" s="27">
        <v>187.72</v>
      </c>
      <c r="L81" s="27">
        <v>91.4067</v>
      </c>
      <c r="M81" s="27">
        <v>224.1325</v>
      </c>
      <c r="N81" s="27">
        <v>69.7875</v>
      </c>
      <c r="O81" s="27">
        <v>27.206000000000003</v>
      </c>
      <c r="P81" s="27">
        <v>20.86</v>
      </c>
      <c r="Q81" s="27">
        <v>195.70300000000003</v>
      </c>
      <c r="R81" s="21">
        <f t="shared" si="36"/>
        <v>1274.8556999999996</v>
      </c>
      <c r="S81" s="92">
        <f t="shared" si="35"/>
        <v>0.09209818217425124</v>
      </c>
    </row>
    <row r="82" spans="1:19" ht="12.75">
      <c r="A82" s="93" t="s">
        <v>92</v>
      </c>
      <c r="B82" s="28">
        <v>10118.26000000008</v>
      </c>
      <c r="C82" s="28">
        <v>10974.11000000008</v>
      </c>
      <c r="D82" s="28">
        <v>6452.510000000066</v>
      </c>
      <c r="E82" s="28">
        <v>4359.790000000062</v>
      </c>
      <c r="F82" s="28">
        <v>5162.950000000054</v>
      </c>
      <c r="G82" s="28">
        <v>7928.780000000047</v>
      </c>
      <c r="H82" s="28">
        <v>6750.560000000023</v>
      </c>
      <c r="I82" s="28">
        <v>9791.010000000037</v>
      </c>
      <c r="J82" s="28">
        <v>10501.74</v>
      </c>
      <c r="K82" s="28">
        <v>28265.3</v>
      </c>
      <c r="L82" s="28">
        <v>4532.827500000037</v>
      </c>
      <c r="M82" s="28">
        <v>34636.47419999995</v>
      </c>
      <c r="N82" s="28">
        <v>14622.2544</v>
      </c>
      <c r="O82" s="28">
        <v>10149.3633</v>
      </c>
      <c r="P82" s="28">
        <v>79839.61359999991</v>
      </c>
      <c r="Q82" s="28">
        <v>10267.521400000074</v>
      </c>
      <c r="R82" s="122">
        <f t="shared" si="36"/>
        <v>244234.80440000037</v>
      </c>
      <c r="S82" s="94">
        <f t="shared" si="35"/>
        <v>17.64402160097324</v>
      </c>
    </row>
    <row r="83" spans="1:19" ht="25.5">
      <c r="A83" s="89" t="s">
        <v>93</v>
      </c>
      <c r="B83" s="26">
        <v>23.52</v>
      </c>
      <c r="C83" s="26">
        <v>20.51</v>
      </c>
      <c r="D83" s="26">
        <v>18</v>
      </c>
      <c r="E83" s="26">
        <v>2.98</v>
      </c>
      <c r="F83" s="26">
        <v>1082.62</v>
      </c>
      <c r="G83" s="26">
        <v>23.2</v>
      </c>
      <c r="H83" s="26">
        <v>1.37</v>
      </c>
      <c r="I83" s="26">
        <v>18.71</v>
      </c>
      <c r="J83" s="26">
        <v>8.41</v>
      </c>
      <c r="K83" s="26">
        <v>5.03</v>
      </c>
      <c r="L83" s="26">
        <v>87.23</v>
      </c>
      <c r="M83" s="26">
        <v>3008.68</v>
      </c>
      <c r="N83" s="26">
        <v>5.43</v>
      </c>
      <c r="O83" s="26">
        <v>5.5</v>
      </c>
      <c r="P83" s="26">
        <v>2.16</v>
      </c>
      <c r="Q83" s="26">
        <v>76.24999999999999</v>
      </c>
      <c r="R83" s="20">
        <f t="shared" si="36"/>
        <v>4366.08</v>
      </c>
      <c r="S83" s="90">
        <f t="shared" si="35"/>
        <v>0.3154145455264898</v>
      </c>
    </row>
    <row r="84" spans="1:19" ht="12.75">
      <c r="A84" s="89" t="s">
        <v>94</v>
      </c>
      <c r="B84" s="26">
        <v>538.4</v>
      </c>
      <c r="C84" s="26">
        <v>391.64</v>
      </c>
      <c r="D84" s="26">
        <v>30.43</v>
      </c>
      <c r="E84" s="26">
        <v>1463.97</v>
      </c>
      <c r="F84" s="26">
        <v>71.28</v>
      </c>
      <c r="G84" s="26">
        <v>14.61</v>
      </c>
      <c r="H84" s="26">
        <v>58.84</v>
      </c>
      <c r="I84" s="26">
        <v>9.52</v>
      </c>
      <c r="J84" s="26">
        <v>128.36</v>
      </c>
      <c r="K84" s="26">
        <v>23.81</v>
      </c>
      <c r="L84" s="26">
        <v>20.460000000000004</v>
      </c>
      <c r="M84" s="26">
        <v>3.4</v>
      </c>
      <c r="N84" s="26">
        <v>288.93100000000004</v>
      </c>
      <c r="O84" s="26">
        <v>42.82</v>
      </c>
      <c r="P84" s="26">
        <v>123.73999999999998</v>
      </c>
      <c r="Q84" s="26">
        <v>160.13700000000006</v>
      </c>
      <c r="R84" s="20">
        <f t="shared" si="36"/>
        <v>2831.948</v>
      </c>
      <c r="S84" s="90">
        <f t="shared" si="35"/>
        <v>0.20458571335721093</v>
      </c>
    </row>
    <row r="85" spans="1:19" ht="12.75">
      <c r="A85" s="89" t="s">
        <v>131</v>
      </c>
      <c r="B85" s="26"/>
      <c r="C85" s="26">
        <v>19.5</v>
      </c>
      <c r="D85" s="26">
        <v>1</v>
      </c>
      <c r="E85" s="26">
        <v>1</v>
      </c>
      <c r="F85" s="26"/>
      <c r="G85" s="26">
        <v>1.01</v>
      </c>
      <c r="H85" s="26"/>
      <c r="I85" s="26"/>
      <c r="J85" s="26"/>
      <c r="K85" s="26">
        <v>14.17</v>
      </c>
      <c r="L85" s="26">
        <v>0.01</v>
      </c>
      <c r="M85" s="26">
        <v>8.203</v>
      </c>
      <c r="N85" s="26">
        <v>1.5</v>
      </c>
      <c r="O85" s="26">
        <v>0.1</v>
      </c>
      <c r="P85" s="26">
        <v>0.05</v>
      </c>
      <c r="Q85" s="26">
        <v>0.01</v>
      </c>
      <c r="R85" s="20">
        <f t="shared" si="36"/>
        <v>46.553</v>
      </c>
      <c r="S85" s="90">
        <f t="shared" si="35"/>
        <v>0.0033630838962856106</v>
      </c>
    </row>
    <row r="86" spans="1:19" ht="25.5">
      <c r="A86" s="91" t="s">
        <v>136</v>
      </c>
      <c r="B86" s="27"/>
      <c r="C86" s="27">
        <v>7.8</v>
      </c>
      <c r="D86" s="27">
        <v>0.04</v>
      </c>
      <c r="E86" s="27">
        <v>0.5</v>
      </c>
      <c r="F86" s="27">
        <v>4.1</v>
      </c>
      <c r="G86" s="27"/>
      <c r="H86" s="27"/>
      <c r="I86" s="27"/>
      <c r="J86" s="27">
        <v>2.5</v>
      </c>
      <c r="K86" s="27">
        <v>0.01</v>
      </c>
      <c r="L86" s="27">
        <v>0.03</v>
      </c>
      <c r="M86" s="27"/>
      <c r="N86" s="27">
        <v>1636</v>
      </c>
      <c r="O86" s="27">
        <v>0</v>
      </c>
      <c r="P86" s="27"/>
      <c r="Q86" s="27"/>
      <c r="R86" s="183">
        <f t="shared" si="36"/>
        <v>1650.98</v>
      </c>
      <c r="S86" s="92">
        <f t="shared" si="35"/>
        <v>0.11927017058169435</v>
      </c>
    </row>
    <row r="87" spans="1:19" ht="38.25">
      <c r="A87" s="93" t="s">
        <v>95</v>
      </c>
      <c r="B87" s="28">
        <v>662.89</v>
      </c>
      <c r="C87" s="28">
        <v>2150.12</v>
      </c>
      <c r="D87" s="28">
        <v>1438</v>
      </c>
      <c r="E87" s="28">
        <v>340.3</v>
      </c>
      <c r="F87" s="28">
        <v>769.36</v>
      </c>
      <c r="G87" s="28">
        <v>203.89</v>
      </c>
      <c r="H87" s="28">
        <v>264.38</v>
      </c>
      <c r="I87" s="28">
        <v>1015.17</v>
      </c>
      <c r="J87" s="28">
        <v>247.67</v>
      </c>
      <c r="K87" s="28">
        <v>485.78</v>
      </c>
      <c r="L87" s="28">
        <v>276.26869999999985</v>
      </c>
      <c r="M87" s="28">
        <v>626.8196</v>
      </c>
      <c r="N87" s="28">
        <v>1797.4962</v>
      </c>
      <c r="O87" s="28">
        <v>609.7498</v>
      </c>
      <c r="P87" s="28">
        <v>1873.6157999999996</v>
      </c>
      <c r="Q87" s="28">
        <v>1159.2432999999994</v>
      </c>
      <c r="R87" s="19">
        <f t="shared" si="36"/>
        <v>13257.863399999998</v>
      </c>
      <c r="S87" s="94">
        <f t="shared" si="35"/>
        <v>0.9577751573409745</v>
      </c>
    </row>
    <row r="88" spans="1:19" ht="12.75">
      <c r="A88" s="89" t="s">
        <v>99</v>
      </c>
      <c r="B88" s="26">
        <v>0.3</v>
      </c>
      <c r="C88" s="26">
        <v>5.58</v>
      </c>
      <c r="D88" s="26">
        <v>1.01</v>
      </c>
      <c r="E88" s="26">
        <v>7.9</v>
      </c>
      <c r="F88" s="26">
        <v>7.82</v>
      </c>
      <c r="G88" s="26">
        <v>0.94</v>
      </c>
      <c r="H88" s="26">
        <v>2.4</v>
      </c>
      <c r="I88" s="26">
        <v>1.3</v>
      </c>
      <c r="J88" s="26">
        <v>1.31</v>
      </c>
      <c r="K88" s="26">
        <v>36.4</v>
      </c>
      <c r="L88" s="26">
        <v>0.76</v>
      </c>
      <c r="M88" s="26">
        <v>0.1335</v>
      </c>
      <c r="N88" s="26">
        <v>0.8999999999999999</v>
      </c>
      <c r="O88" s="26">
        <v>0.4</v>
      </c>
      <c r="P88" s="26"/>
      <c r="Q88" s="26"/>
      <c r="R88" s="20">
        <f t="shared" si="36"/>
        <v>66.85350000000001</v>
      </c>
      <c r="S88" s="90">
        <f t="shared" si="35"/>
        <v>0.004829633520080985</v>
      </c>
    </row>
    <row r="89" spans="1:19" ht="12.75">
      <c r="A89" s="89" t="s">
        <v>100</v>
      </c>
      <c r="B89" s="26">
        <v>4.65</v>
      </c>
      <c r="C89" s="26">
        <v>40.69</v>
      </c>
      <c r="D89" s="26">
        <v>12.7</v>
      </c>
      <c r="E89" s="26">
        <v>13.86</v>
      </c>
      <c r="F89" s="26">
        <v>1.06</v>
      </c>
      <c r="G89" s="26">
        <v>26.67</v>
      </c>
      <c r="H89" s="26">
        <v>5.66</v>
      </c>
      <c r="I89" s="26">
        <v>0.68</v>
      </c>
      <c r="J89" s="26">
        <v>3.34</v>
      </c>
      <c r="K89" s="26">
        <v>38.88</v>
      </c>
      <c r="L89" s="26">
        <v>13.649700000000001</v>
      </c>
      <c r="M89" s="26">
        <v>922.2774999999999</v>
      </c>
      <c r="N89" s="26">
        <v>17.722</v>
      </c>
      <c r="O89" s="26">
        <v>0.86</v>
      </c>
      <c r="P89" s="26">
        <v>1.3215000000000001</v>
      </c>
      <c r="Q89" s="26">
        <v>4.79</v>
      </c>
      <c r="R89" s="20">
        <f t="shared" si="36"/>
        <v>1104.1607</v>
      </c>
      <c r="S89" s="90">
        <f t="shared" si="35"/>
        <v>0.07976682639317438</v>
      </c>
    </row>
    <row r="90" spans="1:19" ht="25.5">
      <c r="A90" s="89" t="s">
        <v>101</v>
      </c>
      <c r="B90" s="26">
        <v>4.15</v>
      </c>
      <c r="C90" s="26">
        <v>2.8</v>
      </c>
      <c r="D90" s="26">
        <v>20.3</v>
      </c>
      <c r="E90" s="26">
        <v>12.4</v>
      </c>
      <c r="F90" s="26"/>
      <c r="G90" s="26">
        <v>4.84</v>
      </c>
      <c r="H90" s="26">
        <v>51.4</v>
      </c>
      <c r="I90" s="26">
        <v>6.5</v>
      </c>
      <c r="J90" s="26">
        <v>12.02</v>
      </c>
      <c r="K90" s="26">
        <v>4.07</v>
      </c>
      <c r="L90" s="26">
        <v>0.32</v>
      </c>
      <c r="M90" s="26">
        <v>3.8700000000000006</v>
      </c>
      <c r="N90" s="26">
        <v>0.1</v>
      </c>
      <c r="O90" s="26"/>
      <c r="P90" s="26">
        <v>5.2</v>
      </c>
      <c r="Q90" s="26">
        <v>1.7000000000000002</v>
      </c>
      <c r="R90" s="20">
        <f t="shared" si="36"/>
        <v>125.52000000000001</v>
      </c>
      <c r="S90" s="90">
        <f t="shared" si="35"/>
        <v>0.00906782142207312</v>
      </c>
    </row>
    <row r="91" spans="1:19" ht="25.5">
      <c r="A91" s="89" t="s">
        <v>102</v>
      </c>
      <c r="B91" s="26">
        <v>142.25</v>
      </c>
      <c r="C91" s="26">
        <v>80.54</v>
      </c>
      <c r="D91" s="26">
        <v>265.19</v>
      </c>
      <c r="E91" s="26">
        <v>30.86</v>
      </c>
      <c r="F91" s="26">
        <v>26.17</v>
      </c>
      <c r="G91" s="26">
        <v>28.77</v>
      </c>
      <c r="H91" s="26">
        <v>23.94</v>
      </c>
      <c r="I91" s="26">
        <v>5.12</v>
      </c>
      <c r="J91" s="26">
        <v>27.21</v>
      </c>
      <c r="K91" s="26">
        <v>77.19</v>
      </c>
      <c r="L91" s="26">
        <v>13.629999999999999</v>
      </c>
      <c r="M91" s="26">
        <v>28.82</v>
      </c>
      <c r="N91" s="26">
        <v>28.68</v>
      </c>
      <c r="O91" s="26">
        <v>49.32</v>
      </c>
      <c r="P91" s="26">
        <v>459.3399999999999</v>
      </c>
      <c r="Q91" s="26">
        <v>83.06299999999999</v>
      </c>
      <c r="R91" s="20">
        <f t="shared" si="36"/>
        <v>1227.8429999999998</v>
      </c>
      <c r="S91" s="90">
        <f t="shared" si="35"/>
        <v>0.08870188861012207</v>
      </c>
    </row>
    <row r="92" spans="1:19" ht="25.5">
      <c r="A92" s="89" t="s">
        <v>133</v>
      </c>
      <c r="B92" s="26">
        <v>4.5</v>
      </c>
      <c r="C92" s="26">
        <v>0.83</v>
      </c>
      <c r="D92" s="26">
        <v>1</v>
      </c>
      <c r="E92" s="26">
        <v>1.7</v>
      </c>
      <c r="F92" s="26">
        <v>0.03</v>
      </c>
      <c r="G92" s="26">
        <v>0.3</v>
      </c>
      <c r="H92" s="26"/>
      <c r="I92" s="26"/>
      <c r="J92" s="26"/>
      <c r="K92" s="26">
        <v>0.19</v>
      </c>
      <c r="L92" s="26">
        <v>0.5</v>
      </c>
      <c r="M92" s="26"/>
      <c r="N92" s="26">
        <v>35.3</v>
      </c>
      <c r="O92" s="26">
        <v>12.4</v>
      </c>
      <c r="P92" s="26">
        <v>1.3</v>
      </c>
      <c r="Q92" s="26"/>
      <c r="R92" s="20">
        <f t="shared" si="36"/>
        <v>53.54999999999999</v>
      </c>
      <c r="S92" s="90">
        <f t="shared" si="35"/>
        <v>0.0038685614814532774</v>
      </c>
    </row>
    <row r="93" spans="1:19" ht="25.5">
      <c r="A93" s="89" t="s">
        <v>103</v>
      </c>
      <c r="B93" s="26">
        <v>1.5</v>
      </c>
      <c r="C93" s="26">
        <v>3.75</v>
      </c>
      <c r="D93" s="26">
        <v>18.8</v>
      </c>
      <c r="E93" s="26">
        <v>2.1</v>
      </c>
      <c r="F93" s="26">
        <v>0.18</v>
      </c>
      <c r="G93" s="26">
        <v>5.43</v>
      </c>
      <c r="H93" s="26">
        <v>2.7</v>
      </c>
      <c r="I93" s="26">
        <v>4</v>
      </c>
      <c r="J93" s="26">
        <v>0.2</v>
      </c>
      <c r="K93" s="26">
        <v>4.07</v>
      </c>
      <c r="L93" s="26">
        <v>0.06</v>
      </c>
      <c r="M93" s="26">
        <v>0.6</v>
      </c>
      <c r="N93" s="26">
        <v>9.919999999999998</v>
      </c>
      <c r="O93" s="26">
        <v>5.75</v>
      </c>
      <c r="P93" s="26">
        <v>114.21000000000001</v>
      </c>
      <c r="Q93" s="26">
        <v>3.93</v>
      </c>
      <c r="R93" s="20">
        <f t="shared" si="36"/>
        <v>175.70000000000002</v>
      </c>
      <c r="S93" s="90">
        <f t="shared" si="35"/>
        <v>0.012692927213657163</v>
      </c>
    </row>
    <row r="94" spans="1:19" ht="25.5">
      <c r="A94" s="89" t="s">
        <v>134</v>
      </c>
      <c r="B94" s="26">
        <v>0.3</v>
      </c>
      <c r="C94" s="26">
        <v>25.62</v>
      </c>
      <c r="D94" s="26"/>
      <c r="E94" s="26">
        <v>132.7</v>
      </c>
      <c r="F94" s="26">
        <v>0.91</v>
      </c>
      <c r="G94" s="26">
        <v>0.2</v>
      </c>
      <c r="H94" s="26"/>
      <c r="I94" s="26">
        <v>14.2</v>
      </c>
      <c r="J94" s="26"/>
      <c r="K94" s="26">
        <v>8.65</v>
      </c>
      <c r="L94" s="26">
        <v>1.1300000000000001</v>
      </c>
      <c r="M94" s="26">
        <v>1.52</v>
      </c>
      <c r="N94" s="26">
        <v>1.03</v>
      </c>
      <c r="O94" s="26">
        <v>1.32</v>
      </c>
      <c r="P94" s="26">
        <v>0.1</v>
      </c>
      <c r="Q94" s="26">
        <v>0.17</v>
      </c>
      <c r="R94" s="20">
        <f t="shared" si="36"/>
        <v>187.54999999999995</v>
      </c>
      <c r="S94" s="90">
        <f t="shared" si="35"/>
        <v>0.013548995440645417</v>
      </c>
    </row>
    <row r="95" spans="1:19" ht="25.5">
      <c r="A95" s="89" t="s">
        <v>104</v>
      </c>
      <c r="B95" s="26">
        <v>10.61</v>
      </c>
      <c r="C95" s="26">
        <v>8.08</v>
      </c>
      <c r="D95" s="26">
        <v>1514.69</v>
      </c>
      <c r="E95" s="26">
        <v>2.38</v>
      </c>
      <c r="F95" s="26">
        <v>420.91</v>
      </c>
      <c r="G95" s="26">
        <v>12.18</v>
      </c>
      <c r="H95" s="26">
        <v>0.05</v>
      </c>
      <c r="I95" s="26">
        <v>4.8</v>
      </c>
      <c r="J95" s="26">
        <v>10.62</v>
      </c>
      <c r="K95" s="26">
        <v>1.1</v>
      </c>
      <c r="L95" s="26">
        <v>3.93</v>
      </c>
      <c r="M95" s="26">
        <v>1.6600000000000001</v>
      </c>
      <c r="N95" s="26">
        <v>0.8999999999999999</v>
      </c>
      <c r="O95" s="26">
        <v>33.1971</v>
      </c>
      <c r="P95" s="26">
        <v>4.5</v>
      </c>
      <c r="Q95" s="26">
        <v>2.95</v>
      </c>
      <c r="R95" s="20">
        <f t="shared" si="36"/>
        <v>2021.9471000000003</v>
      </c>
      <c r="S95" s="90">
        <f t="shared" si="35"/>
        <v>0.1460695923173886</v>
      </c>
    </row>
    <row r="96" spans="1:19" ht="25.5">
      <c r="A96" s="89" t="s">
        <v>139</v>
      </c>
      <c r="B96" s="26"/>
      <c r="C96" s="26">
        <v>0.3</v>
      </c>
      <c r="D96" s="26"/>
      <c r="E96" s="26">
        <v>0.03</v>
      </c>
      <c r="F96" s="26"/>
      <c r="G96" s="26"/>
      <c r="H96" s="26"/>
      <c r="I96" s="26"/>
      <c r="J96" s="26"/>
      <c r="K96" s="26">
        <v>0</v>
      </c>
      <c r="L96" s="26">
        <v>0</v>
      </c>
      <c r="M96" s="26">
        <v>0.1</v>
      </c>
      <c r="N96" s="26"/>
      <c r="O96" s="26">
        <v>2</v>
      </c>
      <c r="P96" s="26">
        <v>0.3</v>
      </c>
      <c r="Q96" s="26"/>
      <c r="R96" s="20">
        <f t="shared" si="36"/>
        <v>2.7299999999999995</v>
      </c>
      <c r="S96" s="90">
        <f aca="true" t="shared" si="37" ref="S96:S127">(R96/R$127)*100</f>
        <v>0.00019722078140742196</v>
      </c>
    </row>
    <row r="97" spans="1:19" ht="25.5">
      <c r="A97" s="89" t="s">
        <v>132</v>
      </c>
      <c r="B97" s="26">
        <v>0.37</v>
      </c>
      <c r="C97" s="26">
        <v>1.25</v>
      </c>
      <c r="D97" s="26">
        <v>0.46</v>
      </c>
      <c r="E97" s="26">
        <v>0.1</v>
      </c>
      <c r="F97" s="26"/>
      <c r="G97" s="26">
        <v>3.3</v>
      </c>
      <c r="H97" s="26"/>
      <c r="I97" s="26"/>
      <c r="J97" s="26"/>
      <c r="K97" s="26">
        <v>0</v>
      </c>
      <c r="L97" s="26">
        <v>0.33</v>
      </c>
      <c r="M97" s="26">
        <v>0.9</v>
      </c>
      <c r="N97" s="26"/>
      <c r="O97" s="26">
        <v>1.81</v>
      </c>
      <c r="P97" s="26">
        <v>3.5</v>
      </c>
      <c r="Q97" s="26">
        <v>0.45</v>
      </c>
      <c r="R97" s="20">
        <f aca="true" t="shared" si="38" ref="R97:R127">SUM(C97:Q97)</f>
        <v>12.1</v>
      </c>
      <c r="S97" s="90">
        <f t="shared" si="37"/>
        <v>0.0008741287381061561</v>
      </c>
    </row>
    <row r="98" spans="1:19" ht="12.75" customHeight="1">
      <c r="A98" s="89" t="s">
        <v>96</v>
      </c>
      <c r="B98" s="26">
        <v>0.56</v>
      </c>
      <c r="C98" s="26"/>
      <c r="D98" s="26">
        <v>1.05</v>
      </c>
      <c r="E98" s="26">
        <v>1.65</v>
      </c>
      <c r="F98" s="26"/>
      <c r="G98" s="26">
        <v>0.01</v>
      </c>
      <c r="H98" s="26">
        <v>0.03</v>
      </c>
      <c r="I98" s="26">
        <v>0.05</v>
      </c>
      <c r="J98" s="26"/>
      <c r="K98" s="26">
        <v>0</v>
      </c>
      <c r="L98" s="26">
        <v>1.305</v>
      </c>
      <c r="M98" s="26">
        <v>4.5</v>
      </c>
      <c r="N98" s="26"/>
      <c r="O98" s="26">
        <v>8.74</v>
      </c>
      <c r="P98" s="26">
        <v>0.04</v>
      </c>
      <c r="Q98" s="26"/>
      <c r="R98" s="20">
        <f t="shared" si="38"/>
        <v>17.375</v>
      </c>
      <c r="S98" s="90">
        <f t="shared" si="37"/>
        <v>0.0012552055226937573</v>
      </c>
    </row>
    <row r="99" spans="1:19" ht="25.5">
      <c r="A99" s="89" t="s">
        <v>97</v>
      </c>
      <c r="B99" s="26">
        <v>5</v>
      </c>
      <c r="C99" s="26">
        <v>217.54</v>
      </c>
      <c r="D99" s="26">
        <v>9.13</v>
      </c>
      <c r="E99" s="26">
        <v>8.64</v>
      </c>
      <c r="F99" s="26">
        <v>13.21</v>
      </c>
      <c r="G99" s="26">
        <v>3.55</v>
      </c>
      <c r="H99" s="26">
        <v>27.49</v>
      </c>
      <c r="I99" s="26">
        <v>121.87</v>
      </c>
      <c r="J99" s="26">
        <v>9.84</v>
      </c>
      <c r="K99" s="26">
        <v>13.12</v>
      </c>
      <c r="L99" s="26">
        <v>15.940000000000001</v>
      </c>
      <c r="M99" s="26">
        <v>30.07</v>
      </c>
      <c r="N99" s="26">
        <v>12.620000000000001</v>
      </c>
      <c r="O99" s="26">
        <v>16.16</v>
      </c>
      <c r="P99" s="26">
        <v>10.150000000000002</v>
      </c>
      <c r="Q99" s="26">
        <v>37.690000000000005</v>
      </c>
      <c r="R99" s="20">
        <f t="shared" si="38"/>
        <v>547.02</v>
      </c>
      <c r="S99" s="90">
        <f t="shared" si="37"/>
        <v>0.039517843166845416</v>
      </c>
    </row>
    <row r="100" spans="1:19" ht="12.75">
      <c r="A100" s="91" t="s">
        <v>98</v>
      </c>
      <c r="B100" s="27">
        <v>54.52</v>
      </c>
      <c r="C100" s="27">
        <v>88.61</v>
      </c>
      <c r="D100" s="27">
        <v>1.03</v>
      </c>
      <c r="E100" s="27">
        <v>0.5</v>
      </c>
      <c r="F100" s="27">
        <v>1.9</v>
      </c>
      <c r="G100" s="27">
        <v>5.33</v>
      </c>
      <c r="H100" s="27">
        <v>0.61</v>
      </c>
      <c r="I100" s="27">
        <v>1.6</v>
      </c>
      <c r="J100" s="27">
        <v>8.63</v>
      </c>
      <c r="K100" s="27">
        <v>2.94</v>
      </c>
      <c r="L100" s="27">
        <v>0.13</v>
      </c>
      <c r="M100" s="27">
        <v>8.299999999999999</v>
      </c>
      <c r="N100" s="27">
        <v>140.68</v>
      </c>
      <c r="O100" s="27">
        <v>32.4</v>
      </c>
      <c r="P100" s="27">
        <v>10.52</v>
      </c>
      <c r="Q100" s="27">
        <v>3.848</v>
      </c>
      <c r="R100" s="21">
        <f t="shared" si="38"/>
        <v>307.02799999999996</v>
      </c>
      <c r="S100" s="92">
        <f t="shared" si="37"/>
        <v>0.02218033043002123</v>
      </c>
    </row>
    <row r="101" spans="1:19" ht="25.5">
      <c r="A101" s="93" t="s">
        <v>105</v>
      </c>
      <c r="B101" s="28">
        <v>182.97</v>
      </c>
      <c r="C101" s="28">
        <v>49.9</v>
      </c>
      <c r="D101" s="28">
        <v>86.7</v>
      </c>
      <c r="E101" s="28">
        <v>27.11</v>
      </c>
      <c r="F101" s="28">
        <v>6187.05</v>
      </c>
      <c r="G101" s="28">
        <v>148.65</v>
      </c>
      <c r="H101" s="28">
        <v>401.56</v>
      </c>
      <c r="I101" s="28">
        <v>6248.75</v>
      </c>
      <c r="J101" s="28">
        <v>1015.05</v>
      </c>
      <c r="K101" s="28">
        <v>654.51</v>
      </c>
      <c r="L101" s="28">
        <v>111.99000000000001</v>
      </c>
      <c r="M101" s="28">
        <v>4147.4725</v>
      </c>
      <c r="N101" s="28">
        <v>1560.0225</v>
      </c>
      <c r="O101" s="28">
        <v>596.72</v>
      </c>
      <c r="P101" s="28">
        <v>5075.814</v>
      </c>
      <c r="Q101" s="28">
        <v>1058.1819000000003</v>
      </c>
      <c r="R101" s="122">
        <f t="shared" si="38"/>
        <v>27369.4809</v>
      </c>
      <c r="S101" s="94">
        <f t="shared" si="37"/>
        <v>1.9772272563419457</v>
      </c>
    </row>
    <row r="102" spans="1:19" ht="25.5">
      <c r="A102" s="89" t="s">
        <v>106</v>
      </c>
      <c r="B102" s="26">
        <v>21</v>
      </c>
      <c r="C102" s="26">
        <v>15.91</v>
      </c>
      <c r="D102" s="26">
        <v>77.5</v>
      </c>
      <c r="E102" s="26">
        <v>16.46</v>
      </c>
      <c r="F102" s="26">
        <v>158.33</v>
      </c>
      <c r="G102" s="26">
        <v>323.02</v>
      </c>
      <c r="H102" s="26">
        <v>49.52</v>
      </c>
      <c r="I102" s="26">
        <v>449.32</v>
      </c>
      <c r="J102" s="26">
        <v>131.42</v>
      </c>
      <c r="K102" s="26">
        <v>5924.12</v>
      </c>
      <c r="L102" s="26">
        <v>29.97</v>
      </c>
      <c r="M102" s="26">
        <v>618.8928</v>
      </c>
      <c r="N102" s="26">
        <v>2593.12</v>
      </c>
      <c r="O102" s="26">
        <v>504.24</v>
      </c>
      <c r="P102" s="26">
        <v>538.391</v>
      </c>
      <c r="Q102" s="26">
        <v>74.372</v>
      </c>
      <c r="R102" s="20">
        <f t="shared" si="38"/>
        <v>11504.585799999999</v>
      </c>
      <c r="S102" s="90">
        <f t="shared" si="37"/>
        <v>0.831114798990744</v>
      </c>
    </row>
    <row r="103" spans="1:19" ht="25.5">
      <c r="A103" s="89" t="s">
        <v>107</v>
      </c>
      <c r="B103" s="26">
        <v>21.51</v>
      </c>
      <c r="C103" s="26">
        <v>315.95</v>
      </c>
      <c r="D103" s="26">
        <v>1821.66</v>
      </c>
      <c r="E103" s="26">
        <v>55.61</v>
      </c>
      <c r="F103" s="26">
        <v>29.29</v>
      </c>
      <c r="G103" s="26">
        <v>224.88</v>
      </c>
      <c r="H103" s="26">
        <v>1776.37</v>
      </c>
      <c r="I103" s="26">
        <v>829.27</v>
      </c>
      <c r="J103" s="26">
        <v>452.98</v>
      </c>
      <c r="K103" s="26">
        <v>294.65</v>
      </c>
      <c r="L103" s="26">
        <v>104.21</v>
      </c>
      <c r="M103" s="26">
        <v>1096.8319999999999</v>
      </c>
      <c r="N103" s="26">
        <v>1248.383</v>
      </c>
      <c r="O103" s="26">
        <v>143.39999999999998</v>
      </c>
      <c r="P103" s="26">
        <v>71273.04999999996</v>
      </c>
      <c r="Q103" s="26">
        <v>294.58089999999993</v>
      </c>
      <c r="R103" s="20">
        <f t="shared" si="38"/>
        <v>79961.11589999996</v>
      </c>
      <c r="S103" s="90">
        <f t="shared" si="37"/>
        <v>5.776554490845212</v>
      </c>
    </row>
    <row r="104" spans="1:19" ht="25.5">
      <c r="A104" s="91" t="s">
        <v>108</v>
      </c>
      <c r="B104" s="27">
        <v>581.14</v>
      </c>
      <c r="C104" s="27">
        <v>101.16</v>
      </c>
      <c r="D104" s="27">
        <v>196.4</v>
      </c>
      <c r="E104" s="27">
        <v>19.21</v>
      </c>
      <c r="F104" s="27">
        <v>873.69</v>
      </c>
      <c r="G104" s="27">
        <v>633.93</v>
      </c>
      <c r="H104" s="27">
        <v>3433.22</v>
      </c>
      <c r="I104" s="27">
        <v>1165.58</v>
      </c>
      <c r="J104" s="27">
        <v>274.25</v>
      </c>
      <c r="K104" s="27">
        <v>971.15</v>
      </c>
      <c r="L104" s="27">
        <v>841.1800000000002</v>
      </c>
      <c r="M104" s="27">
        <v>14412.77</v>
      </c>
      <c r="N104" s="27">
        <v>879.5490000000001</v>
      </c>
      <c r="O104" s="27">
        <v>285.936</v>
      </c>
      <c r="P104" s="27">
        <v>17494.050999999992</v>
      </c>
      <c r="Q104" s="27">
        <v>754.0750000000002</v>
      </c>
      <c r="R104" s="183">
        <f t="shared" si="38"/>
        <v>42336.15099999999</v>
      </c>
      <c r="S104" s="92">
        <f t="shared" si="37"/>
        <v>3.058450103297659</v>
      </c>
    </row>
    <row r="105" spans="1:19" ht="12.75">
      <c r="A105" s="93" t="s">
        <v>65</v>
      </c>
      <c r="B105" s="28">
        <v>5.25</v>
      </c>
      <c r="C105" s="28">
        <v>318.7</v>
      </c>
      <c r="D105" s="28">
        <v>1.5</v>
      </c>
      <c r="E105" s="28">
        <v>43.9</v>
      </c>
      <c r="F105" s="28">
        <v>9.2</v>
      </c>
      <c r="G105" s="28">
        <v>119</v>
      </c>
      <c r="H105" s="28">
        <v>10.1</v>
      </c>
      <c r="I105" s="28">
        <v>4.76</v>
      </c>
      <c r="J105" s="28">
        <v>0.01</v>
      </c>
      <c r="K105" s="28">
        <v>5.01</v>
      </c>
      <c r="L105" s="28">
        <v>2.5</v>
      </c>
      <c r="M105" s="28">
        <v>1.5</v>
      </c>
      <c r="N105" s="28">
        <v>105.2</v>
      </c>
      <c r="O105" s="28">
        <v>18.6</v>
      </c>
      <c r="P105" s="28">
        <v>262.42</v>
      </c>
      <c r="Q105" s="28">
        <v>86.907</v>
      </c>
      <c r="R105" s="19">
        <f t="shared" si="38"/>
        <v>989.3070000000001</v>
      </c>
      <c r="S105" s="94">
        <f t="shared" si="37"/>
        <v>0.07146956029004853</v>
      </c>
    </row>
    <row r="106" spans="1:19" ht="12.75">
      <c r="A106" s="89" t="s">
        <v>140</v>
      </c>
      <c r="B106" s="26">
        <v>9</v>
      </c>
      <c r="C106" s="26">
        <v>0.01</v>
      </c>
      <c r="D106" s="26">
        <v>0.1</v>
      </c>
      <c r="E106" s="26"/>
      <c r="F106" s="26"/>
      <c r="G106" s="26"/>
      <c r="H106" s="26"/>
      <c r="I106" s="26"/>
      <c r="J106" s="26">
        <v>9.8</v>
      </c>
      <c r="K106" s="26">
        <v>0</v>
      </c>
      <c r="L106" s="26">
        <v>0</v>
      </c>
      <c r="M106" s="26">
        <v>4.5</v>
      </c>
      <c r="N106" s="26"/>
      <c r="O106" s="26">
        <v>0.78</v>
      </c>
      <c r="P106" s="26">
        <v>2.5</v>
      </c>
      <c r="Q106" s="26">
        <v>28.2</v>
      </c>
      <c r="R106" s="20">
        <f t="shared" si="38"/>
        <v>45.89</v>
      </c>
      <c r="S106" s="90">
        <f t="shared" si="37"/>
        <v>0.003315187420800951</v>
      </c>
    </row>
    <row r="107" spans="1:19" ht="25.5">
      <c r="A107" s="89" t="s">
        <v>128</v>
      </c>
      <c r="B107" s="26">
        <v>9</v>
      </c>
      <c r="C107" s="26"/>
      <c r="D107" s="26">
        <v>1</v>
      </c>
      <c r="E107" s="26">
        <v>0.7</v>
      </c>
      <c r="F107" s="26"/>
      <c r="G107" s="26">
        <v>0.2</v>
      </c>
      <c r="H107" s="26"/>
      <c r="I107" s="26"/>
      <c r="J107" s="26"/>
      <c r="K107" s="26">
        <v>0</v>
      </c>
      <c r="L107" s="26">
        <v>0</v>
      </c>
      <c r="M107" s="26"/>
      <c r="N107" s="26">
        <v>7.01</v>
      </c>
      <c r="O107" s="26">
        <v>5.91</v>
      </c>
      <c r="P107" s="26">
        <v>1.58</v>
      </c>
      <c r="Q107" s="26">
        <v>8.35</v>
      </c>
      <c r="R107" s="20">
        <f t="shared" si="38"/>
        <v>24.75</v>
      </c>
      <c r="S107" s="90">
        <f t="shared" si="37"/>
        <v>0.0017879906006716831</v>
      </c>
    </row>
    <row r="108" spans="1:19" ht="12.75">
      <c r="A108" s="89" t="s">
        <v>66</v>
      </c>
      <c r="B108" s="26">
        <v>2118.67</v>
      </c>
      <c r="C108" s="26">
        <v>68.21</v>
      </c>
      <c r="D108" s="26">
        <v>581.56</v>
      </c>
      <c r="E108" s="26">
        <v>114.49</v>
      </c>
      <c r="F108" s="26">
        <v>32.05</v>
      </c>
      <c r="G108" s="26">
        <v>655.41</v>
      </c>
      <c r="H108" s="26">
        <v>187.24</v>
      </c>
      <c r="I108" s="26">
        <v>1777.68</v>
      </c>
      <c r="J108" s="26">
        <v>731.26</v>
      </c>
      <c r="K108" s="26">
        <v>177.38</v>
      </c>
      <c r="L108" s="26">
        <v>31.550000000000004</v>
      </c>
      <c r="M108" s="26">
        <v>70.6</v>
      </c>
      <c r="N108" s="26">
        <v>458.29</v>
      </c>
      <c r="O108" s="26">
        <v>161.3832</v>
      </c>
      <c r="P108" s="26">
        <v>1193.9</v>
      </c>
      <c r="Q108" s="26">
        <v>682.7630000000001</v>
      </c>
      <c r="R108" s="20">
        <f t="shared" si="38"/>
        <v>6923.766200000001</v>
      </c>
      <c r="S108" s="90">
        <f t="shared" si="37"/>
        <v>0.5001870257312443</v>
      </c>
    </row>
    <row r="109" spans="1:19" ht="25.5">
      <c r="A109" s="89" t="s">
        <v>67</v>
      </c>
      <c r="B109" s="26">
        <v>2890.6</v>
      </c>
      <c r="C109" s="26">
        <v>306.74</v>
      </c>
      <c r="D109" s="26">
        <v>854.05</v>
      </c>
      <c r="E109" s="26">
        <v>189.1</v>
      </c>
      <c r="F109" s="26">
        <v>99.62</v>
      </c>
      <c r="G109" s="26">
        <v>12.22</v>
      </c>
      <c r="H109" s="26">
        <v>104.15</v>
      </c>
      <c r="I109" s="26">
        <v>4039.04</v>
      </c>
      <c r="J109" s="26">
        <v>2317.27</v>
      </c>
      <c r="K109" s="26">
        <v>33.21</v>
      </c>
      <c r="L109" s="26">
        <v>214.63</v>
      </c>
      <c r="M109" s="26">
        <v>1085.3</v>
      </c>
      <c r="N109" s="26">
        <v>427.70000000000005</v>
      </c>
      <c r="O109" s="26">
        <v>331.2441</v>
      </c>
      <c r="P109" s="26">
        <v>20986.2325</v>
      </c>
      <c r="Q109" s="26">
        <v>1015.8799999999999</v>
      </c>
      <c r="R109" s="20">
        <f t="shared" si="38"/>
        <v>32016.3866</v>
      </c>
      <c r="S109" s="90">
        <f t="shared" si="37"/>
        <v>2.312929224576599</v>
      </c>
    </row>
    <row r="110" spans="1:19" ht="12.75">
      <c r="A110" s="91" t="s">
        <v>68</v>
      </c>
      <c r="B110" s="27">
        <v>254.15</v>
      </c>
      <c r="C110" s="27">
        <v>9.62</v>
      </c>
      <c r="D110" s="27">
        <v>8.29</v>
      </c>
      <c r="E110" s="27">
        <v>698.14</v>
      </c>
      <c r="F110" s="27">
        <v>11.23</v>
      </c>
      <c r="G110" s="27">
        <v>51.61</v>
      </c>
      <c r="H110" s="27">
        <v>104.44</v>
      </c>
      <c r="I110" s="27">
        <v>1200.42</v>
      </c>
      <c r="J110" s="27">
        <v>12.3</v>
      </c>
      <c r="K110" s="27">
        <v>143.63</v>
      </c>
      <c r="L110" s="27">
        <v>8.126</v>
      </c>
      <c r="M110" s="27">
        <v>9.45</v>
      </c>
      <c r="N110" s="27"/>
      <c r="O110" s="27">
        <v>48.3</v>
      </c>
      <c r="P110" s="27">
        <v>8696.329999999998</v>
      </c>
      <c r="Q110" s="27">
        <v>120</v>
      </c>
      <c r="R110" s="21">
        <f t="shared" si="38"/>
        <v>11121.885999999999</v>
      </c>
      <c r="S110" s="92">
        <f t="shared" si="37"/>
        <v>0.803467783019878</v>
      </c>
    </row>
    <row r="111" spans="1:19" ht="12.75">
      <c r="A111" s="93" t="s">
        <v>109</v>
      </c>
      <c r="B111" s="28">
        <v>1269.5699999999945</v>
      </c>
      <c r="C111" s="28">
        <v>1347.59</v>
      </c>
      <c r="D111" s="28">
        <v>1287.85</v>
      </c>
      <c r="E111" s="28">
        <v>523</v>
      </c>
      <c r="F111" s="28">
        <v>597.87</v>
      </c>
      <c r="G111" s="28">
        <v>883.7199999999993</v>
      </c>
      <c r="H111" s="28">
        <v>1047.36</v>
      </c>
      <c r="I111" s="28">
        <v>2499.11</v>
      </c>
      <c r="J111" s="28">
        <v>661</v>
      </c>
      <c r="K111" s="28">
        <v>1515.88</v>
      </c>
      <c r="L111" s="28">
        <v>1673.9867999999979</v>
      </c>
      <c r="M111" s="28">
        <v>2357.1716000000006</v>
      </c>
      <c r="N111" s="28">
        <v>1534.9335</v>
      </c>
      <c r="O111" s="28">
        <v>1946.4541999999997</v>
      </c>
      <c r="P111" s="28">
        <v>7241.7760000000035</v>
      </c>
      <c r="Q111" s="28">
        <v>1485.105</v>
      </c>
      <c r="R111" s="122">
        <f t="shared" si="38"/>
        <v>26602.8071</v>
      </c>
      <c r="S111" s="94">
        <f t="shared" si="37"/>
        <v>1.9218411735871483</v>
      </c>
    </row>
    <row r="112" spans="1:19" ht="25.5">
      <c r="A112" s="89" t="s">
        <v>112</v>
      </c>
      <c r="B112" s="26">
        <v>59.31</v>
      </c>
      <c r="C112" s="26">
        <v>2257.13</v>
      </c>
      <c r="D112" s="26">
        <v>313.87</v>
      </c>
      <c r="E112" s="26">
        <v>64.99</v>
      </c>
      <c r="F112" s="26">
        <v>993.73</v>
      </c>
      <c r="G112" s="26">
        <v>72.17</v>
      </c>
      <c r="H112" s="26">
        <v>1248.75</v>
      </c>
      <c r="I112" s="26">
        <v>325.94</v>
      </c>
      <c r="J112" s="26">
        <v>60.21</v>
      </c>
      <c r="K112" s="26">
        <v>318.03</v>
      </c>
      <c r="L112" s="26">
        <v>36.51</v>
      </c>
      <c r="M112" s="26">
        <v>188.82</v>
      </c>
      <c r="N112" s="26">
        <v>935.9600000000002</v>
      </c>
      <c r="O112" s="26">
        <v>465.31000000000006</v>
      </c>
      <c r="P112" s="26">
        <v>286.38</v>
      </c>
      <c r="Q112" s="26">
        <v>2284.1499999999996</v>
      </c>
      <c r="R112" s="20">
        <f t="shared" si="38"/>
        <v>9851.949999999999</v>
      </c>
      <c r="S112" s="90">
        <f t="shared" si="37"/>
        <v>0.7117250100318137</v>
      </c>
    </row>
    <row r="113" spans="1:19" ht="12.75">
      <c r="A113" s="89" t="s">
        <v>113</v>
      </c>
      <c r="B113" s="26">
        <v>681.6099999999993</v>
      </c>
      <c r="C113" s="26">
        <v>871.59</v>
      </c>
      <c r="D113" s="26">
        <v>1279.51</v>
      </c>
      <c r="E113" s="26">
        <v>415.15</v>
      </c>
      <c r="F113" s="26">
        <v>137.7</v>
      </c>
      <c r="G113" s="26">
        <v>1073.3</v>
      </c>
      <c r="H113" s="26">
        <v>2344.23</v>
      </c>
      <c r="I113" s="26">
        <v>2675.25</v>
      </c>
      <c r="J113" s="26">
        <v>111.63</v>
      </c>
      <c r="K113" s="26">
        <v>755.28</v>
      </c>
      <c r="L113" s="26">
        <v>670.4223999999994</v>
      </c>
      <c r="M113" s="26">
        <v>1670.6416999999992</v>
      </c>
      <c r="N113" s="26">
        <v>12508.097500000002</v>
      </c>
      <c r="O113" s="26">
        <v>2369.9347999999995</v>
      </c>
      <c r="P113" s="26">
        <v>556.3573999999998</v>
      </c>
      <c r="Q113" s="26">
        <v>3306.450000000004</v>
      </c>
      <c r="R113" s="20">
        <f t="shared" si="38"/>
        <v>30745.543800000003</v>
      </c>
      <c r="S113" s="90">
        <f t="shared" si="37"/>
        <v>2.221120942502608</v>
      </c>
    </row>
    <row r="114" spans="1:19" ht="12.75">
      <c r="A114" s="89" t="s">
        <v>114</v>
      </c>
      <c r="B114" s="26">
        <v>15.7</v>
      </c>
      <c r="C114" s="26">
        <v>2156.25</v>
      </c>
      <c r="D114" s="26">
        <v>1534.41</v>
      </c>
      <c r="E114" s="26">
        <v>765</v>
      </c>
      <c r="F114" s="26">
        <v>2.91</v>
      </c>
      <c r="G114" s="26">
        <v>80.13</v>
      </c>
      <c r="H114" s="26">
        <v>370.86</v>
      </c>
      <c r="I114" s="26">
        <v>0.4</v>
      </c>
      <c r="J114" s="26">
        <v>33.75</v>
      </c>
      <c r="K114" s="26">
        <v>41.54</v>
      </c>
      <c r="L114" s="26">
        <v>22.48</v>
      </c>
      <c r="M114" s="26">
        <v>1375.71</v>
      </c>
      <c r="N114" s="26">
        <v>3553.84</v>
      </c>
      <c r="O114" s="26">
        <v>590.705</v>
      </c>
      <c r="P114" s="26">
        <v>33.900000000000006</v>
      </c>
      <c r="Q114" s="26">
        <v>278.736</v>
      </c>
      <c r="R114" s="20">
        <f t="shared" si="38"/>
        <v>10840.621</v>
      </c>
      <c r="S114" s="90">
        <f t="shared" si="37"/>
        <v>0.7831486243815782</v>
      </c>
    </row>
    <row r="115" spans="1:19" ht="25.5">
      <c r="A115" s="89" t="s">
        <v>115</v>
      </c>
      <c r="B115" s="26">
        <v>10.64</v>
      </c>
      <c r="C115" s="26">
        <v>1.8</v>
      </c>
      <c r="D115" s="26">
        <v>62.66</v>
      </c>
      <c r="E115" s="26">
        <v>54</v>
      </c>
      <c r="F115" s="26">
        <v>186.41</v>
      </c>
      <c r="G115" s="26">
        <v>13.15</v>
      </c>
      <c r="H115" s="26">
        <v>15.76</v>
      </c>
      <c r="I115" s="26">
        <v>14.41</v>
      </c>
      <c r="J115" s="26">
        <v>5.32</v>
      </c>
      <c r="K115" s="26">
        <v>14.49</v>
      </c>
      <c r="L115" s="26">
        <v>47.3036</v>
      </c>
      <c r="M115" s="26">
        <v>761.39</v>
      </c>
      <c r="N115" s="26">
        <v>12.45</v>
      </c>
      <c r="O115" s="26">
        <v>30.674400000000002</v>
      </c>
      <c r="P115" s="26">
        <v>67.71000000000001</v>
      </c>
      <c r="Q115" s="26">
        <v>9.059999999999999</v>
      </c>
      <c r="R115" s="20">
        <f t="shared" si="38"/>
        <v>1296.5880000000002</v>
      </c>
      <c r="S115" s="90">
        <f t="shared" si="37"/>
        <v>0.09366816795732107</v>
      </c>
    </row>
    <row r="116" spans="1:19" ht="25.5">
      <c r="A116" s="89" t="s">
        <v>116</v>
      </c>
      <c r="B116" s="26">
        <v>11.51</v>
      </c>
      <c r="C116" s="26">
        <v>143</v>
      </c>
      <c r="D116" s="26">
        <v>863.36</v>
      </c>
      <c r="E116" s="26">
        <v>35.58</v>
      </c>
      <c r="F116" s="26">
        <v>10.16</v>
      </c>
      <c r="G116" s="26">
        <v>21.85</v>
      </c>
      <c r="H116" s="26">
        <v>330.68</v>
      </c>
      <c r="I116" s="26">
        <v>30.83</v>
      </c>
      <c r="J116" s="26">
        <v>28.39</v>
      </c>
      <c r="K116" s="26">
        <v>113.87</v>
      </c>
      <c r="L116" s="26">
        <v>7.54</v>
      </c>
      <c r="M116" s="26">
        <v>44.96</v>
      </c>
      <c r="N116" s="26">
        <v>6224.169000000001</v>
      </c>
      <c r="O116" s="26">
        <v>28.026199999999996</v>
      </c>
      <c r="P116" s="26">
        <v>4.27</v>
      </c>
      <c r="Q116" s="26">
        <v>80.60090000000001</v>
      </c>
      <c r="R116" s="20">
        <f t="shared" si="38"/>
        <v>7967.286100000002</v>
      </c>
      <c r="S116" s="90">
        <f t="shared" si="37"/>
        <v>0.5755730367540265</v>
      </c>
    </row>
    <row r="117" spans="1:19" ht="25.5">
      <c r="A117" s="89" t="s">
        <v>117</v>
      </c>
      <c r="B117" s="26">
        <v>3.21</v>
      </c>
      <c r="C117" s="26">
        <v>62.9</v>
      </c>
      <c r="D117" s="26">
        <v>1443.36</v>
      </c>
      <c r="E117" s="26">
        <v>39.62</v>
      </c>
      <c r="F117" s="26">
        <v>27.92</v>
      </c>
      <c r="G117" s="26">
        <v>2205.2</v>
      </c>
      <c r="H117" s="26">
        <v>78.2</v>
      </c>
      <c r="I117" s="26">
        <v>190.3</v>
      </c>
      <c r="J117" s="26">
        <v>16.6</v>
      </c>
      <c r="K117" s="26">
        <v>61.94</v>
      </c>
      <c r="L117" s="26">
        <v>1.45</v>
      </c>
      <c r="M117" s="26">
        <v>52.980000000000004</v>
      </c>
      <c r="N117" s="26">
        <v>699.9100000000001</v>
      </c>
      <c r="O117" s="26">
        <v>65</v>
      </c>
      <c r="P117" s="26">
        <v>8.629999999999999</v>
      </c>
      <c r="Q117" s="26">
        <v>17.509999999999998</v>
      </c>
      <c r="R117" s="20">
        <f t="shared" si="38"/>
        <v>4971.5199999999995</v>
      </c>
      <c r="S117" s="90">
        <f t="shared" si="37"/>
        <v>0.35915276893136505</v>
      </c>
    </row>
    <row r="118" spans="1:19" ht="12.75">
      <c r="A118" s="89" t="s">
        <v>118</v>
      </c>
      <c r="B118" s="26">
        <v>421.3</v>
      </c>
      <c r="C118" s="26">
        <v>374.5</v>
      </c>
      <c r="D118" s="26">
        <v>2184.61</v>
      </c>
      <c r="E118" s="26">
        <v>1541.9099999999878</v>
      </c>
      <c r="F118" s="26">
        <v>422</v>
      </c>
      <c r="G118" s="26">
        <v>3748.77</v>
      </c>
      <c r="H118" s="26">
        <v>1897.39</v>
      </c>
      <c r="I118" s="26">
        <v>1685.12</v>
      </c>
      <c r="J118" s="26">
        <v>711.7299999999992</v>
      </c>
      <c r="K118" s="26">
        <v>26277.15</v>
      </c>
      <c r="L118" s="26">
        <v>326.545</v>
      </c>
      <c r="M118" s="26">
        <v>1309.4999999999995</v>
      </c>
      <c r="N118" s="26">
        <v>4226.3899999999985</v>
      </c>
      <c r="O118" s="26">
        <v>3368.690000000002</v>
      </c>
      <c r="P118" s="26">
        <v>5538.9690000000155</v>
      </c>
      <c r="Q118" s="26">
        <v>1123.5869999999993</v>
      </c>
      <c r="R118" s="20">
        <f t="shared" si="38"/>
        <v>54736.861000000004</v>
      </c>
      <c r="S118" s="90">
        <f t="shared" si="37"/>
        <v>3.9543027465968663</v>
      </c>
    </row>
    <row r="119" spans="1:19" ht="12.75">
      <c r="A119" s="89" t="s">
        <v>119</v>
      </c>
      <c r="B119" s="26">
        <v>144.22</v>
      </c>
      <c r="C119" s="26"/>
      <c r="D119" s="26">
        <v>1.19</v>
      </c>
      <c r="E119" s="26">
        <v>0.05</v>
      </c>
      <c r="F119" s="26">
        <v>2.1</v>
      </c>
      <c r="G119" s="26">
        <v>9.51</v>
      </c>
      <c r="H119" s="26">
        <v>1.3</v>
      </c>
      <c r="I119" s="26"/>
      <c r="J119" s="26"/>
      <c r="K119" s="26">
        <v>10.82</v>
      </c>
      <c r="L119" s="26">
        <v>0.018</v>
      </c>
      <c r="M119" s="26">
        <v>1.55</v>
      </c>
      <c r="N119" s="26">
        <v>4.75</v>
      </c>
      <c r="O119" s="26"/>
      <c r="P119" s="26">
        <v>6.02</v>
      </c>
      <c r="Q119" s="26"/>
      <c r="R119" s="20">
        <f t="shared" si="38"/>
        <v>37.308</v>
      </c>
      <c r="S119" s="90">
        <f t="shared" si="37"/>
        <v>0.0026952061951458243</v>
      </c>
    </row>
    <row r="120" spans="1:19" ht="25.5">
      <c r="A120" s="89" t="s">
        <v>110</v>
      </c>
      <c r="B120" s="26">
        <v>12.7</v>
      </c>
      <c r="C120" s="26">
        <v>1812.68</v>
      </c>
      <c r="D120" s="26">
        <v>3468.45</v>
      </c>
      <c r="E120" s="26">
        <v>791.78</v>
      </c>
      <c r="F120" s="26">
        <v>632.44</v>
      </c>
      <c r="G120" s="26">
        <v>4548.17</v>
      </c>
      <c r="H120" s="26">
        <v>231.07</v>
      </c>
      <c r="I120" s="26">
        <v>5142.7</v>
      </c>
      <c r="J120" s="26">
        <v>6581.72</v>
      </c>
      <c r="K120" s="26">
        <v>1596.66</v>
      </c>
      <c r="L120" s="26">
        <v>49.505199999999995</v>
      </c>
      <c r="M120" s="26">
        <v>97.7715</v>
      </c>
      <c r="N120" s="26">
        <v>19.8755</v>
      </c>
      <c r="O120" s="26">
        <v>39.335699999999996</v>
      </c>
      <c r="P120" s="26">
        <v>58.155499999999996</v>
      </c>
      <c r="Q120" s="26">
        <v>6.000400000000001</v>
      </c>
      <c r="R120" s="20">
        <f t="shared" si="38"/>
        <v>25076.3138</v>
      </c>
      <c r="S120" s="90">
        <f t="shared" si="37"/>
        <v>1.8115641767229744</v>
      </c>
    </row>
    <row r="121" spans="1:19" ht="12.75">
      <c r="A121" s="91" t="s">
        <v>111</v>
      </c>
      <c r="B121" s="27">
        <v>1847.19</v>
      </c>
      <c r="C121" s="27">
        <v>1654.08</v>
      </c>
      <c r="D121" s="27">
        <v>2242.2</v>
      </c>
      <c r="E121" s="27">
        <v>657.27</v>
      </c>
      <c r="F121" s="27">
        <v>4556.420000000035</v>
      </c>
      <c r="G121" s="27">
        <v>2657.58</v>
      </c>
      <c r="H121" s="27">
        <v>13905.12000000009</v>
      </c>
      <c r="I121" s="27">
        <v>1924.62</v>
      </c>
      <c r="J121" s="27">
        <v>2097.23</v>
      </c>
      <c r="K121" s="27">
        <v>6497.35</v>
      </c>
      <c r="L121" s="27">
        <v>1207.5211999999942</v>
      </c>
      <c r="M121" s="27">
        <v>11687.341500000013</v>
      </c>
      <c r="N121" s="27">
        <v>27598.33730000002</v>
      </c>
      <c r="O121" s="27">
        <v>2689.713499999996</v>
      </c>
      <c r="P121" s="27">
        <v>138531.79809999964</v>
      </c>
      <c r="Q121" s="27">
        <v>6033.779200000022</v>
      </c>
      <c r="R121" s="183">
        <f t="shared" si="38"/>
        <v>223940.36079999982</v>
      </c>
      <c r="S121" s="92">
        <f t="shared" si="37"/>
        <v>16.177909503895965</v>
      </c>
    </row>
    <row r="122" spans="1:19" ht="12.75">
      <c r="A122" s="93" t="s">
        <v>120</v>
      </c>
      <c r="B122" s="28">
        <v>0.21</v>
      </c>
      <c r="C122" s="28">
        <v>25.75</v>
      </c>
      <c r="D122" s="28">
        <v>9.09</v>
      </c>
      <c r="E122" s="28">
        <v>5.09</v>
      </c>
      <c r="F122" s="28">
        <v>3.42</v>
      </c>
      <c r="G122" s="28">
        <v>85.21</v>
      </c>
      <c r="H122" s="28">
        <v>12.59</v>
      </c>
      <c r="I122" s="28"/>
      <c r="J122" s="28">
        <v>4.25</v>
      </c>
      <c r="K122" s="28">
        <v>65.48</v>
      </c>
      <c r="L122" s="28">
        <v>1.4527</v>
      </c>
      <c r="M122" s="28">
        <v>1762.33</v>
      </c>
      <c r="N122" s="28">
        <v>8284.3925</v>
      </c>
      <c r="O122" s="28">
        <v>5.62</v>
      </c>
      <c r="P122" s="28">
        <v>0.78</v>
      </c>
      <c r="Q122" s="28">
        <v>92.853</v>
      </c>
      <c r="R122" s="19">
        <f t="shared" si="38"/>
        <v>10358.3082</v>
      </c>
      <c r="S122" s="94">
        <f t="shared" si="37"/>
        <v>0.7483053616347644</v>
      </c>
    </row>
    <row r="123" spans="1:19" ht="12.75">
      <c r="A123" s="89" t="s">
        <v>141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>
        <v>0</v>
      </c>
      <c r="L123" s="26">
        <v>0</v>
      </c>
      <c r="M123" s="26"/>
      <c r="N123" s="26">
        <v>50</v>
      </c>
      <c r="O123" s="26"/>
      <c r="P123" s="26"/>
      <c r="Q123" s="26"/>
      <c r="R123" s="20">
        <f t="shared" si="38"/>
        <v>50</v>
      </c>
      <c r="S123" s="90">
        <f t="shared" si="37"/>
        <v>0.003612102223579158</v>
      </c>
    </row>
    <row r="124" spans="1:19" ht="12.75">
      <c r="A124" s="91" t="s">
        <v>121</v>
      </c>
      <c r="B124" s="27">
        <v>6.12</v>
      </c>
      <c r="C124" s="27">
        <v>78.02</v>
      </c>
      <c r="D124" s="27">
        <v>8.97</v>
      </c>
      <c r="E124" s="27"/>
      <c r="F124" s="27"/>
      <c r="G124" s="27">
        <v>0.02</v>
      </c>
      <c r="H124" s="27">
        <v>561.78</v>
      </c>
      <c r="I124" s="27">
        <v>5.12</v>
      </c>
      <c r="J124" s="27">
        <v>2.71</v>
      </c>
      <c r="K124" s="27">
        <v>6.37</v>
      </c>
      <c r="L124" s="27">
        <v>0.13</v>
      </c>
      <c r="M124" s="27">
        <v>7.5425</v>
      </c>
      <c r="N124" s="27">
        <v>13.66</v>
      </c>
      <c r="O124" s="27">
        <v>2.42</v>
      </c>
      <c r="P124" s="27">
        <v>81.47500000000001</v>
      </c>
      <c r="Q124" s="27">
        <v>4.087</v>
      </c>
      <c r="R124" s="21">
        <f t="shared" si="38"/>
        <v>772.3045</v>
      </c>
      <c r="S124" s="92">
        <f t="shared" si="37"/>
        <v>0.05579285603460379</v>
      </c>
    </row>
    <row r="125" spans="1:19" ht="25.5">
      <c r="A125" s="93" t="s">
        <v>122</v>
      </c>
      <c r="B125" s="28">
        <v>2024.6899999999944</v>
      </c>
      <c r="C125" s="28">
        <v>1171.98</v>
      </c>
      <c r="D125" s="28">
        <v>708.42</v>
      </c>
      <c r="E125" s="28">
        <v>461.44</v>
      </c>
      <c r="F125" s="28">
        <v>5884.64</v>
      </c>
      <c r="G125" s="28">
        <v>556.15</v>
      </c>
      <c r="H125" s="28">
        <v>7211.680000000006</v>
      </c>
      <c r="I125" s="28">
        <v>4399.210000000007</v>
      </c>
      <c r="J125" s="28">
        <v>11096.2</v>
      </c>
      <c r="K125" s="28">
        <v>6326.65</v>
      </c>
      <c r="L125" s="28">
        <v>1304.4599999999994</v>
      </c>
      <c r="M125" s="28">
        <v>5979.25</v>
      </c>
      <c r="N125" s="28">
        <v>9135.434000000003</v>
      </c>
      <c r="O125" s="28">
        <v>1709.1695</v>
      </c>
      <c r="P125" s="28">
        <v>174682.231</v>
      </c>
      <c r="Q125" s="28">
        <v>1140.99</v>
      </c>
      <c r="R125" s="122">
        <f t="shared" si="38"/>
        <v>231767.9045</v>
      </c>
      <c r="S125" s="94">
        <f t="shared" si="37"/>
        <v>16.743387263974636</v>
      </c>
    </row>
    <row r="126" spans="1:19" ht="12.75">
      <c r="A126" s="181" t="s">
        <v>123</v>
      </c>
      <c r="B126" s="182">
        <v>2094.099999999984</v>
      </c>
      <c r="C126" s="182">
        <v>11700.170000000167</v>
      </c>
      <c r="D126" s="182">
        <v>8232.500000000067</v>
      </c>
      <c r="E126" s="182">
        <v>983.56</v>
      </c>
      <c r="F126" s="182">
        <v>10247.43</v>
      </c>
      <c r="G126" s="182">
        <v>2732.920000000005</v>
      </c>
      <c r="H126" s="182">
        <v>4154.99</v>
      </c>
      <c r="I126" s="182">
        <v>1060.79</v>
      </c>
      <c r="J126" s="182">
        <v>1423.18</v>
      </c>
      <c r="K126" s="182">
        <v>1173.86</v>
      </c>
      <c r="L126" s="182">
        <v>1280.3124999999998</v>
      </c>
      <c r="M126" s="182">
        <v>4999.5791000000045</v>
      </c>
      <c r="N126" s="182">
        <f>4069.6753+49.3667</f>
        <v>4119.0419999999995</v>
      </c>
      <c r="O126" s="182">
        <v>552.0621</v>
      </c>
      <c r="P126" s="182">
        <v>3279.3577</v>
      </c>
      <c r="Q126" s="182">
        <v>3184.2445000000043</v>
      </c>
      <c r="R126" s="21">
        <f t="shared" si="38"/>
        <v>59123.99790000025</v>
      </c>
      <c r="S126" s="184">
        <f t="shared" si="37"/>
        <v>4.271238485629607</v>
      </c>
    </row>
    <row r="127" spans="1:19" ht="15">
      <c r="A127" s="185" t="s">
        <v>36</v>
      </c>
      <c r="B127" s="186">
        <f aca="true" t="shared" si="39" ref="B127:L127">SUM(B32:B126)</f>
        <v>41987.73000000006</v>
      </c>
      <c r="C127" s="186">
        <f t="shared" si="39"/>
        <v>50687.29000000026</v>
      </c>
      <c r="D127" s="186">
        <f t="shared" si="39"/>
        <v>65300.08000000015</v>
      </c>
      <c r="E127" s="186">
        <f t="shared" si="39"/>
        <v>19322.210000000046</v>
      </c>
      <c r="F127" s="186">
        <f t="shared" si="39"/>
        <v>43384.10000000008</v>
      </c>
      <c r="G127" s="186">
        <f t="shared" si="39"/>
        <v>42036.61000000005</v>
      </c>
      <c r="H127" s="186">
        <f t="shared" si="39"/>
        <v>64222.52000000012</v>
      </c>
      <c r="I127" s="186">
        <f t="shared" si="39"/>
        <v>58364.12000000005</v>
      </c>
      <c r="J127" s="186">
        <f t="shared" si="39"/>
        <v>47035.46</v>
      </c>
      <c r="K127" s="186">
        <f>SUM(K32:K126)</f>
        <v>90279.37000000001</v>
      </c>
      <c r="L127" s="186">
        <f t="shared" si="39"/>
        <v>17108.95080000002</v>
      </c>
      <c r="M127" s="186">
        <f>SUM(M32:M126)</f>
        <v>105992.24389999999</v>
      </c>
      <c r="N127" s="186">
        <f>SUM(N32:N126)</f>
        <v>128654.40520000004</v>
      </c>
      <c r="O127" s="186">
        <f>SUM(O32:O126)</f>
        <v>42096.70690000003</v>
      </c>
      <c r="P127" s="186">
        <f>SUM(P32:P126)</f>
        <v>570197.3941999995</v>
      </c>
      <c r="Q127" s="186">
        <f>SUM(Q32:Q126)</f>
        <v>39554.00370000012</v>
      </c>
      <c r="R127" s="237">
        <f t="shared" si="38"/>
        <v>1384235.4647000004</v>
      </c>
      <c r="S127" s="187">
        <f t="shared" si="37"/>
        <v>100</v>
      </c>
    </row>
    <row r="128" spans="1:17" ht="12.75">
      <c r="A128" s="7"/>
      <c r="M128" s="125"/>
      <c r="N128" s="125"/>
      <c r="O128" s="125"/>
      <c r="P128" s="125"/>
      <c r="Q128" s="125"/>
    </row>
    <row r="129" ht="12.75">
      <c r="A129" s="14"/>
    </row>
    <row r="130" spans="1:9" ht="12.75">
      <c r="A130" s="124"/>
      <c r="B130" s="124"/>
      <c r="C130" s="124"/>
      <c r="D130" s="124"/>
      <c r="E130" s="124"/>
      <c r="F130" s="124"/>
      <c r="G130" s="124"/>
      <c r="H130" s="124"/>
      <c r="I130" s="124"/>
    </row>
    <row r="131" spans="1:9" ht="12.75">
      <c r="A131" s="124"/>
      <c r="B131" s="207" t="s">
        <v>243</v>
      </c>
      <c r="C131" s="207"/>
      <c r="D131" s="207"/>
      <c r="E131" s="207"/>
      <c r="F131" s="207"/>
      <c r="G131" s="207"/>
      <c r="H131" s="207"/>
      <c r="I131" s="207"/>
    </row>
    <row r="132" spans="1:9" ht="12.75">
      <c r="A132" s="124"/>
      <c r="B132" s="207" t="s">
        <v>244</v>
      </c>
      <c r="C132" s="207"/>
      <c r="D132" s="207"/>
      <c r="E132" s="207"/>
      <c r="F132" s="207"/>
      <c r="G132" s="207"/>
      <c r="H132" s="207"/>
      <c r="I132" s="207"/>
    </row>
    <row r="133" spans="1:9" ht="12.75">
      <c r="A133" s="124"/>
      <c r="B133" s="207" t="s">
        <v>245</v>
      </c>
      <c r="C133" s="207"/>
      <c r="D133" s="207"/>
      <c r="E133" s="207"/>
      <c r="F133" s="207"/>
      <c r="G133" s="207"/>
      <c r="H133" s="207"/>
      <c r="I133" s="207"/>
    </row>
    <row r="134" spans="1:9" ht="12.75">
      <c r="A134" s="124"/>
      <c r="B134" s="207" t="s">
        <v>246</v>
      </c>
      <c r="C134" s="207"/>
      <c r="D134" s="207"/>
      <c r="E134" s="207"/>
      <c r="F134" s="207"/>
      <c r="G134" s="207"/>
      <c r="H134" s="207"/>
      <c r="I134" s="207"/>
    </row>
    <row r="135" spans="1:9" ht="12.75">
      <c r="A135" s="124"/>
      <c r="B135" s="207" t="s">
        <v>247</v>
      </c>
      <c r="C135" s="207"/>
      <c r="D135" s="207"/>
      <c r="E135" s="207"/>
      <c r="F135" s="207"/>
      <c r="G135" s="207"/>
      <c r="H135" s="207"/>
      <c r="I135" s="207"/>
    </row>
    <row r="136" spans="1:9" ht="12.75">
      <c r="A136" s="124"/>
      <c r="B136" s="207" t="s">
        <v>248</v>
      </c>
      <c r="C136" s="207"/>
      <c r="D136" s="207"/>
      <c r="E136" s="207"/>
      <c r="F136" s="207"/>
      <c r="G136" s="207"/>
      <c r="H136" s="207"/>
      <c r="I136" s="207"/>
    </row>
    <row r="137" spans="1:9" ht="12.75">
      <c r="A137" s="124"/>
      <c r="B137" s="207" t="s">
        <v>249</v>
      </c>
      <c r="C137" s="207"/>
      <c r="D137" s="207"/>
      <c r="E137" s="207"/>
      <c r="F137" s="207"/>
      <c r="G137" s="207"/>
      <c r="H137" s="207"/>
      <c r="I137" s="207"/>
    </row>
    <row r="138" spans="1:9" ht="12.75">
      <c r="A138" s="124"/>
      <c r="B138" s="124"/>
      <c r="C138" s="124"/>
      <c r="D138" s="124"/>
      <c r="E138" s="124"/>
      <c r="F138" s="124"/>
      <c r="G138" s="124"/>
      <c r="H138" s="124"/>
      <c r="I138" s="124"/>
    </row>
    <row r="139" spans="1:9" ht="12.75">
      <c r="A139" s="124"/>
      <c r="B139" s="124"/>
      <c r="C139" s="124"/>
      <c r="D139" s="124"/>
      <c r="E139" s="124"/>
      <c r="F139" s="124"/>
      <c r="G139" s="124"/>
      <c r="H139" s="124"/>
      <c r="I139" s="124"/>
    </row>
    <row r="140" spans="1:9" ht="12.75">
      <c r="A140" s="124"/>
      <c r="B140" s="124"/>
      <c r="C140" s="124"/>
      <c r="D140" s="124"/>
      <c r="E140" s="124"/>
      <c r="F140" s="124"/>
      <c r="G140" s="124"/>
      <c r="H140" s="124"/>
      <c r="I140" s="124"/>
    </row>
  </sheetData>
  <sheetProtection/>
  <mergeCells count="13">
    <mergeCell ref="B137:I137"/>
    <mergeCell ref="B131:I131"/>
    <mergeCell ref="B132:I132"/>
    <mergeCell ref="B133:I133"/>
    <mergeCell ref="B134:I134"/>
    <mergeCell ref="B135:I135"/>
    <mergeCell ref="B136:I136"/>
    <mergeCell ref="A5:S5"/>
    <mergeCell ref="A4:S4"/>
    <mergeCell ref="A7:A8"/>
    <mergeCell ref="R7:R8"/>
    <mergeCell ref="S7:S8"/>
    <mergeCell ref="B7:Q7"/>
  </mergeCells>
  <printOptions horizontalCentered="1" verticalCentered="1"/>
  <pageMargins left="0.7480314960629921" right="0.7480314960629921" top="0.7874015748031497" bottom="0.7874015748031497" header="0" footer="0"/>
  <pageSetup horizontalDpi="600" verticalDpi="600" orientation="portrait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5.7109375" style="0" bestFit="1" customWidth="1"/>
    <col min="3" max="3" width="7.57421875" style="0" bestFit="1" customWidth="1"/>
    <col min="4" max="4" width="10.00390625" style="0" bestFit="1" customWidth="1"/>
    <col min="5" max="5" width="9.7109375" style="0" bestFit="1" customWidth="1"/>
    <col min="6" max="6" width="9.28125" style="0" bestFit="1" customWidth="1"/>
    <col min="7" max="7" width="10.421875" style="0" bestFit="1" customWidth="1"/>
    <col min="8" max="8" width="9.7109375" style="0" bestFit="1" customWidth="1"/>
    <col min="9" max="9" width="8.8515625" style="0" bestFit="1" customWidth="1"/>
    <col min="10" max="10" width="6.421875" style="0" bestFit="1" customWidth="1"/>
    <col min="11" max="11" width="8.00390625" style="0" bestFit="1" customWidth="1"/>
    <col min="12" max="12" width="7.57421875" style="0" bestFit="1" customWidth="1"/>
    <col min="13" max="13" width="6.421875" style="0" bestFit="1" customWidth="1"/>
    <col min="14" max="14" width="10.8515625" style="0" bestFit="1" customWidth="1"/>
    <col min="15" max="15" width="8.71093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5" s="2" customFormat="1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18">
      <c r="A5" s="197" t="s">
        <v>160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ht="12.75">
      <c r="E6" s="10"/>
    </row>
    <row r="7" spans="1:17" ht="30" customHeight="1">
      <c r="A7" s="2"/>
      <c r="B7" s="213" t="s">
        <v>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14"/>
      <c r="Q7" s="10"/>
    </row>
    <row r="8" spans="1:17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  <c r="Q8" s="10"/>
    </row>
    <row r="9" spans="1:17" ht="30" customHeight="1">
      <c r="A9" s="36" t="s">
        <v>4</v>
      </c>
      <c r="B9" s="25">
        <v>0</v>
      </c>
      <c r="C9" s="25">
        <v>0</v>
      </c>
      <c r="D9" s="25">
        <v>13.62</v>
      </c>
      <c r="E9" s="25">
        <v>5.8</v>
      </c>
      <c r="F9" s="25">
        <v>219.52</v>
      </c>
      <c r="G9" s="25">
        <v>43.65</v>
      </c>
      <c r="H9" s="25">
        <v>204.31</v>
      </c>
      <c r="I9" s="25">
        <v>88.2</v>
      </c>
      <c r="J9" s="25">
        <v>7.75</v>
      </c>
      <c r="K9" s="25">
        <v>6.38</v>
      </c>
      <c r="L9" s="25">
        <v>0</v>
      </c>
      <c r="M9" s="25">
        <v>0</v>
      </c>
      <c r="N9" s="25">
        <f aca="true" t="shared" si="0" ref="N9:N21">SUM(B9:M9)</f>
        <v>589.23</v>
      </c>
      <c r="O9" s="37">
        <f>+N9/$N$22</f>
        <v>0.012527357019576297</v>
      </c>
      <c r="Q9" s="10"/>
    </row>
    <row r="10" spans="1:17" ht="30" customHeight="1">
      <c r="A10" s="38" t="s">
        <v>5</v>
      </c>
      <c r="B10" s="26">
        <v>0</v>
      </c>
      <c r="C10" s="26">
        <v>8.5</v>
      </c>
      <c r="D10" s="26">
        <v>62.95</v>
      </c>
      <c r="E10" s="26">
        <v>1886.7</v>
      </c>
      <c r="F10" s="26">
        <v>933.38</v>
      </c>
      <c r="G10" s="26">
        <v>157.8</v>
      </c>
      <c r="H10" s="26">
        <v>151.75</v>
      </c>
      <c r="I10" s="26">
        <v>252.32</v>
      </c>
      <c r="J10" s="26">
        <v>2.72</v>
      </c>
      <c r="K10" s="26">
        <v>64.47</v>
      </c>
      <c r="L10" s="26">
        <v>19.08</v>
      </c>
      <c r="M10" s="26">
        <v>11</v>
      </c>
      <c r="N10" s="26">
        <f t="shared" si="0"/>
        <v>3550.67</v>
      </c>
      <c r="O10" s="39">
        <f aca="true" t="shared" si="1" ref="O10:O21">+N10/$N$22</f>
        <v>0.07548921600851784</v>
      </c>
      <c r="Q10" s="10"/>
    </row>
    <row r="11" spans="1:17" ht="30" customHeight="1">
      <c r="A11" s="38" t="s">
        <v>6</v>
      </c>
      <c r="B11" s="26">
        <v>0</v>
      </c>
      <c r="C11" s="26">
        <v>0</v>
      </c>
      <c r="D11" s="26">
        <v>0</v>
      </c>
      <c r="E11" s="26">
        <v>0</v>
      </c>
      <c r="F11" s="26">
        <v>534.5</v>
      </c>
      <c r="G11" s="26">
        <v>84.18</v>
      </c>
      <c r="H11" s="26">
        <v>61.32</v>
      </c>
      <c r="I11" s="26">
        <v>13.47</v>
      </c>
      <c r="J11" s="26">
        <v>0.09</v>
      </c>
      <c r="K11" s="26">
        <v>102.05</v>
      </c>
      <c r="L11" s="26">
        <v>0</v>
      </c>
      <c r="M11" s="26">
        <v>0</v>
      </c>
      <c r="N11" s="26">
        <f t="shared" si="0"/>
        <v>795.6100000000001</v>
      </c>
      <c r="O11" s="39">
        <f t="shared" si="1"/>
        <v>0.016915110429450465</v>
      </c>
      <c r="Q11" s="10"/>
    </row>
    <row r="12" spans="1:17" ht="30" customHeight="1">
      <c r="A12" s="38" t="s">
        <v>7</v>
      </c>
      <c r="B12" s="26">
        <v>0</v>
      </c>
      <c r="C12" s="26">
        <v>129.61</v>
      </c>
      <c r="D12" s="26">
        <v>1339.43</v>
      </c>
      <c r="E12" s="26">
        <v>717.13</v>
      </c>
      <c r="F12" s="26">
        <v>309.75</v>
      </c>
      <c r="G12" s="26">
        <v>382.28</v>
      </c>
      <c r="H12" s="26">
        <v>163.74</v>
      </c>
      <c r="I12" s="26">
        <v>64.97</v>
      </c>
      <c r="J12" s="26">
        <v>0.55</v>
      </c>
      <c r="K12" s="26">
        <v>7.22</v>
      </c>
      <c r="L12" s="26">
        <v>176.83</v>
      </c>
      <c r="M12" s="26">
        <v>0.53</v>
      </c>
      <c r="N12" s="26">
        <f t="shared" si="0"/>
        <v>3292.0399999999995</v>
      </c>
      <c r="O12" s="39">
        <f t="shared" si="1"/>
        <v>0.06999059858243122</v>
      </c>
      <c r="Q12" s="10"/>
    </row>
    <row r="13" spans="1:17" ht="30" customHeight="1">
      <c r="A13" s="38" t="s">
        <v>8</v>
      </c>
      <c r="B13" s="26">
        <v>0</v>
      </c>
      <c r="C13" s="26">
        <v>0</v>
      </c>
      <c r="D13" s="26">
        <v>0.5</v>
      </c>
      <c r="E13" s="26">
        <v>0.7</v>
      </c>
      <c r="F13" s="26">
        <v>0</v>
      </c>
      <c r="G13" s="26">
        <v>14.7</v>
      </c>
      <c r="H13" s="26">
        <v>8.35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f t="shared" si="0"/>
        <v>24.25</v>
      </c>
      <c r="O13" s="39">
        <f t="shared" si="1"/>
        <v>0.0005155684668545817</v>
      </c>
      <c r="Q13" s="10"/>
    </row>
    <row r="14" spans="1:17" ht="30" customHeight="1">
      <c r="A14" s="38" t="s">
        <v>9</v>
      </c>
      <c r="B14" s="26">
        <v>0</v>
      </c>
      <c r="C14" s="26">
        <v>0</v>
      </c>
      <c r="D14" s="26">
        <v>6.32</v>
      </c>
      <c r="E14" s="26">
        <v>18.23</v>
      </c>
      <c r="F14" s="26">
        <v>0.2</v>
      </c>
      <c r="G14" s="26">
        <v>0.24</v>
      </c>
      <c r="H14" s="26">
        <v>6.85</v>
      </c>
      <c r="I14" s="26">
        <v>11.71</v>
      </c>
      <c r="J14" s="26">
        <v>0</v>
      </c>
      <c r="K14" s="26">
        <v>0</v>
      </c>
      <c r="L14" s="26">
        <v>0</v>
      </c>
      <c r="M14" s="26">
        <v>0</v>
      </c>
      <c r="N14" s="26">
        <f t="shared" si="0"/>
        <v>43.55</v>
      </c>
      <c r="O14" s="39">
        <f t="shared" si="1"/>
        <v>0.000925897184804826</v>
      </c>
      <c r="Q14" s="10"/>
    </row>
    <row r="15" spans="1:17" ht="30" customHeight="1">
      <c r="A15" s="38" t="s">
        <v>10</v>
      </c>
      <c r="B15" s="26">
        <v>0</v>
      </c>
      <c r="C15" s="26">
        <v>212.8</v>
      </c>
      <c r="D15" s="26">
        <v>1986.3</v>
      </c>
      <c r="E15" s="26">
        <v>3027.54</v>
      </c>
      <c r="F15" s="26">
        <v>2600.04</v>
      </c>
      <c r="G15" s="26">
        <v>1957.87</v>
      </c>
      <c r="H15" s="26">
        <v>629.37</v>
      </c>
      <c r="I15" s="26">
        <v>172.12</v>
      </c>
      <c r="J15" s="26">
        <v>7.78</v>
      </c>
      <c r="K15" s="26">
        <v>45.32</v>
      </c>
      <c r="L15" s="26">
        <v>0</v>
      </c>
      <c r="M15" s="26">
        <v>1.87</v>
      </c>
      <c r="N15" s="26">
        <f t="shared" si="0"/>
        <v>10641.010000000002</v>
      </c>
      <c r="O15" s="39">
        <f t="shared" si="1"/>
        <v>0.22623378191687726</v>
      </c>
      <c r="Q15" s="10"/>
    </row>
    <row r="16" spans="1:17" ht="30" customHeight="1">
      <c r="A16" s="38" t="s">
        <v>11</v>
      </c>
      <c r="B16" s="26">
        <v>0</v>
      </c>
      <c r="C16" s="26">
        <v>58.89</v>
      </c>
      <c r="D16" s="26">
        <v>30.62</v>
      </c>
      <c r="E16" s="26">
        <v>43.91</v>
      </c>
      <c r="F16" s="26">
        <v>22.1</v>
      </c>
      <c r="G16" s="26">
        <v>69.13</v>
      </c>
      <c r="H16" s="26">
        <v>64.59</v>
      </c>
      <c r="I16" s="26">
        <v>30.33</v>
      </c>
      <c r="J16" s="26">
        <v>0</v>
      </c>
      <c r="K16" s="26">
        <v>1.25</v>
      </c>
      <c r="L16" s="26">
        <v>0.01</v>
      </c>
      <c r="M16" s="26">
        <v>0.01</v>
      </c>
      <c r="N16" s="26">
        <f t="shared" si="0"/>
        <v>320.84</v>
      </c>
      <c r="O16" s="39">
        <f t="shared" si="1"/>
        <v>0.006821236573427794</v>
      </c>
      <c r="Q16" s="10"/>
    </row>
    <row r="17" spans="1:17" ht="30" customHeight="1">
      <c r="A17" s="38" t="s">
        <v>12</v>
      </c>
      <c r="B17" s="26">
        <v>0</v>
      </c>
      <c r="C17" s="26">
        <v>1</v>
      </c>
      <c r="D17" s="26">
        <v>284.9</v>
      </c>
      <c r="E17" s="26">
        <v>726.9</v>
      </c>
      <c r="F17" s="26">
        <v>269.85</v>
      </c>
      <c r="G17" s="26">
        <v>393.51</v>
      </c>
      <c r="H17" s="26">
        <v>182.54</v>
      </c>
      <c r="I17" s="26">
        <v>13.47</v>
      </c>
      <c r="J17" s="26">
        <v>0</v>
      </c>
      <c r="K17" s="26">
        <v>1.5</v>
      </c>
      <c r="L17" s="26">
        <v>0</v>
      </c>
      <c r="M17" s="26">
        <v>0.03</v>
      </c>
      <c r="N17" s="26">
        <f t="shared" si="0"/>
        <v>1873.7</v>
      </c>
      <c r="O17" s="39">
        <f t="shared" si="1"/>
        <v>0.03983590252970844</v>
      </c>
      <c r="Q17" s="10"/>
    </row>
    <row r="18" spans="1:17" ht="30" customHeight="1">
      <c r="A18" s="38" t="s">
        <v>13</v>
      </c>
      <c r="B18" s="26">
        <v>0</v>
      </c>
      <c r="C18" s="26">
        <v>9.8</v>
      </c>
      <c r="D18" s="26">
        <v>751.38</v>
      </c>
      <c r="E18" s="26">
        <v>868.5</v>
      </c>
      <c r="F18" s="26">
        <v>1299.15</v>
      </c>
      <c r="G18" s="26">
        <v>3.61</v>
      </c>
      <c r="H18" s="26">
        <v>132.68</v>
      </c>
      <c r="I18" s="26">
        <v>1.76</v>
      </c>
      <c r="J18" s="26">
        <v>0</v>
      </c>
      <c r="K18" s="26">
        <v>0.9</v>
      </c>
      <c r="L18" s="26">
        <v>1.84</v>
      </c>
      <c r="M18" s="26">
        <v>1.02</v>
      </c>
      <c r="N18" s="26">
        <f t="shared" si="0"/>
        <v>3070.6400000000003</v>
      </c>
      <c r="O18" s="39">
        <f t="shared" si="1"/>
        <v>0.06528351163143724</v>
      </c>
      <c r="Q18" s="10"/>
    </row>
    <row r="19" spans="1:17" ht="30" customHeight="1">
      <c r="A19" s="38" t="s">
        <v>14</v>
      </c>
      <c r="B19" s="26">
        <v>0</v>
      </c>
      <c r="C19" s="26">
        <v>13.31</v>
      </c>
      <c r="D19" s="26">
        <v>6781.64</v>
      </c>
      <c r="E19" s="26">
        <v>72.03</v>
      </c>
      <c r="F19" s="26">
        <v>1796.65</v>
      </c>
      <c r="G19" s="26">
        <v>208.82</v>
      </c>
      <c r="H19" s="26">
        <v>635.4899999999989</v>
      </c>
      <c r="I19" s="26">
        <v>758.97</v>
      </c>
      <c r="J19" s="26">
        <v>1.15</v>
      </c>
      <c r="K19" s="26">
        <v>39.36</v>
      </c>
      <c r="L19" s="26">
        <v>0.16</v>
      </c>
      <c r="M19" s="26">
        <v>0</v>
      </c>
      <c r="N19" s="26">
        <f t="shared" si="0"/>
        <v>10307.579999999998</v>
      </c>
      <c r="O19" s="39">
        <f t="shared" si="1"/>
        <v>0.2191448749517917</v>
      </c>
      <c r="Q19" s="10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2.31</v>
      </c>
      <c r="F20" s="26">
        <v>0</v>
      </c>
      <c r="G20" s="26">
        <v>2.76</v>
      </c>
      <c r="H20" s="26">
        <v>1.85</v>
      </c>
      <c r="I20" s="26">
        <v>0.03</v>
      </c>
      <c r="J20" s="26">
        <v>0</v>
      </c>
      <c r="K20" s="26">
        <v>0.01</v>
      </c>
      <c r="L20" s="26">
        <v>0</v>
      </c>
      <c r="M20" s="26">
        <v>0</v>
      </c>
      <c r="N20" s="26">
        <f t="shared" si="0"/>
        <v>6.96</v>
      </c>
      <c r="O20" s="39">
        <f t="shared" si="1"/>
        <v>0.0001479734651260985</v>
      </c>
      <c r="Q20" s="10"/>
    </row>
    <row r="21" spans="1:17" ht="30" customHeight="1">
      <c r="A21" s="40" t="s">
        <v>16</v>
      </c>
      <c r="B21" s="27">
        <v>0</v>
      </c>
      <c r="C21" s="27">
        <v>80.92</v>
      </c>
      <c r="D21" s="27">
        <v>78.06</v>
      </c>
      <c r="E21" s="27">
        <v>204.31</v>
      </c>
      <c r="F21" s="27">
        <v>279</v>
      </c>
      <c r="G21" s="27">
        <v>11581.54</v>
      </c>
      <c r="H21" s="27">
        <v>185.1</v>
      </c>
      <c r="I21" s="27">
        <v>20.56</v>
      </c>
      <c r="J21" s="27">
        <v>61.92</v>
      </c>
      <c r="K21" s="27">
        <v>0.58</v>
      </c>
      <c r="L21" s="27">
        <v>0</v>
      </c>
      <c r="M21" s="27">
        <v>27.39</v>
      </c>
      <c r="N21" s="27">
        <f t="shared" si="0"/>
        <v>12519.380000000001</v>
      </c>
      <c r="O21" s="41">
        <f t="shared" si="1"/>
        <v>0.26616897123999644</v>
      </c>
      <c r="Q21" s="10"/>
    </row>
    <row r="22" spans="1:17" ht="30" customHeight="1">
      <c r="A22" s="43" t="s">
        <v>41</v>
      </c>
      <c r="B22" s="44">
        <f>SUM(B9:B21)</f>
        <v>0</v>
      </c>
      <c r="C22" s="44">
        <f aca="true" t="shared" si="2" ref="C22:N22">SUM(C9:C21)</f>
        <v>514.83</v>
      </c>
      <c r="D22" s="44">
        <f t="shared" si="2"/>
        <v>11335.72</v>
      </c>
      <c r="E22" s="44">
        <f t="shared" si="2"/>
        <v>7574.06</v>
      </c>
      <c r="F22" s="44">
        <f t="shared" si="2"/>
        <v>8264.140000000001</v>
      </c>
      <c r="G22" s="44">
        <f t="shared" si="2"/>
        <v>14900.09</v>
      </c>
      <c r="H22" s="44">
        <f t="shared" si="2"/>
        <v>2427.9399999999987</v>
      </c>
      <c r="I22" s="44">
        <f t="shared" si="2"/>
        <v>1427.91</v>
      </c>
      <c r="J22" s="44">
        <f t="shared" si="2"/>
        <v>81.96000000000001</v>
      </c>
      <c r="K22" s="44">
        <f t="shared" si="2"/>
        <v>269.03999999999996</v>
      </c>
      <c r="L22" s="44">
        <f t="shared" si="2"/>
        <v>197.92000000000002</v>
      </c>
      <c r="M22" s="44">
        <f t="shared" si="2"/>
        <v>41.849999999999994</v>
      </c>
      <c r="N22" s="44">
        <f t="shared" si="2"/>
        <v>47035.45999999999</v>
      </c>
      <c r="O22" s="45">
        <f>SUM(O9:O21)</f>
        <v>1.0000000000000002</v>
      </c>
      <c r="Q22" s="10"/>
    </row>
  </sheetData>
  <sheetProtection/>
  <mergeCells count="3">
    <mergeCell ref="A4:N4"/>
    <mergeCell ref="A5:N5"/>
    <mergeCell ref="B7:O7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5.7109375" style="0" bestFit="1" customWidth="1"/>
    <col min="3" max="3" width="7.57421875" style="0" bestFit="1" customWidth="1"/>
    <col min="4" max="4" width="9.7109375" style="0" bestFit="1" customWidth="1"/>
    <col min="5" max="6" width="10.00390625" style="0" bestFit="1" customWidth="1"/>
    <col min="7" max="7" width="9.28125" style="0" bestFit="1" customWidth="1"/>
    <col min="8" max="8" width="10.00390625" style="0" bestFit="1" customWidth="1"/>
    <col min="9" max="9" width="8.00390625" style="0" bestFit="1" customWidth="1"/>
    <col min="10" max="11" width="6.8515625" style="0" bestFit="1" customWidth="1"/>
    <col min="12" max="13" width="6.00390625" style="0" bestFit="1" customWidth="1"/>
    <col min="14" max="14" width="10.421875" style="0" bestFit="1" customWidth="1"/>
    <col min="15" max="15" width="8.71093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5" s="2" customFormat="1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18">
      <c r="A5" s="197" t="s">
        <v>148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7" spans="1:17" ht="30" customHeight="1">
      <c r="A7" s="2"/>
      <c r="B7" s="213" t="s">
        <v>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14"/>
      <c r="Q7" s="10"/>
    </row>
    <row r="8" spans="1:17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  <c r="Q8" s="10"/>
    </row>
    <row r="9" spans="1:17" ht="30" customHeight="1">
      <c r="A9" s="36" t="s">
        <v>4</v>
      </c>
      <c r="B9" s="25">
        <v>0</v>
      </c>
      <c r="C9" s="25">
        <v>0</v>
      </c>
      <c r="D9" s="25">
        <v>4.7</v>
      </c>
      <c r="E9" s="25">
        <v>12.5</v>
      </c>
      <c r="F9" s="25">
        <v>310.8</v>
      </c>
      <c r="G9" s="25">
        <v>91.5</v>
      </c>
      <c r="H9" s="25">
        <v>437.2</v>
      </c>
      <c r="I9" s="25">
        <v>13.12</v>
      </c>
      <c r="J9" s="25">
        <v>4.6</v>
      </c>
      <c r="K9" s="25">
        <v>0.25</v>
      </c>
      <c r="L9" s="25">
        <v>0</v>
      </c>
      <c r="M9" s="25">
        <v>0</v>
      </c>
      <c r="N9" s="25">
        <f aca="true" t="shared" si="0" ref="N9:N21">SUM(B9:M9)</f>
        <v>874.6700000000001</v>
      </c>
      <c r="O9" s="37">
        <f>+N9/$N$22</f>
        <v>0.014986433445754</v>
      </c>
      <c r="Q9" s="10"/>
    </row>
    <row r="10" spans="1:17" ht="30" customHeight="1">
      <c r="A10" s="38" t="s">
        <v>5</v>
      </c>
      <c r="B10" s="26">
        <v>0</v>
      </c>
      <c r="C10" s="26">
        <v>0.1</v>
      </c>
      <c r="D10" s="26">
        <v>20.33</v>
      </c>
      <c r="E10" s="26">
        <v>260.05</v>
      </c>
      <c r="F10" s="26">
        <v>2020.8</v>
      </c>
      <c r="G10" s="26">
        <v>126.95</v>
      </c>
      <c r="H10" s="26">
        <v>502.9</v>
      </c>
      <c r="I10" s="26">
        <v>67.32</v>
      </c>
      <c r="J10" s="26">
        <v>10.5</v>
      </c>
      <c r="K10" s="26">
        <v>3</v>
      </c>
      <c r="L10" s="26">
        <v>12.15</v>
      </c>
      <c r="M10" s="26">
        <v>0.02</v>
      </c>
      <c r="N10" s="26">
        <f t="shared" si="0"/>
        <v>3024.12</v>
      </c>
      <c r="O10" s="39">
        <f aca="true" t="shared" si="1" ref="O10:O21">+N10/$N$22</f>
        <v>0.05181471081890722</v>
      </c>
      <c r="Q10" s="10"/>
    </row>
    <row r="11" spans="1:17" ht="30" customHeight="1">
      <c r="A11" s="38" t="s">
        <v>6</v>
      </c>
      <c r="B11" s="26">
        <v>0</v>
      </c>
      <c r="C11" s="26">
        <v>0</v>
      </c>
      <c r="D11" s="26">
        <v>4.2</v>
      </c>
      <c r="E11" s="26">
        <v>0.5</v>
      </c>
      <c r="F11" s="26">
        <v>3</v>
      </c>
      <c r="G11" s="26">
        <v>104.31</v>
      </c>
      <c r="H11" s="26">
        <v>83.44</v>
      </c>
      <c r="I11" s="26">
        <v>0.75</v>
      </c>
      <c r="J11" s="26">
        <v>9.5</v>
      </c>
      <c r="K11" s="26">
        <v>0</v>
      </c>
      <c r="L11" s="26">
        <v>0</v>
      </c>
      <c r="M11" s="26">
        <v>0</v>
      </c>
      <c r="N11" s="26">
        <f t="shared" si="0"/>
        <v>205.7</v>
      </c>
      <c r="O11" s="39">
        <f t="shared" si="1"/>
        <v>0.003524425623139695</v>
      </c>
      <c r="Q11" s="10"/>
    </row>
    <row r="12" spans="1:17" ht="30" customHeight="1">
      <c r="A12" s="38" t="s">
        <v>7</v>
      </c>
      <c r="B12" s="26">
        <v>0</v>
      </c>
      <c r="C12" s="26">
        <v>26.5</v>
      </c>
      <c r="D12" s="26">
        <v>4995.17</v>
      </c>
      <c r="E12" s="26">
        <v>581.83</v>
      </c>
      <c r="F12" s="26">
        <v>376.9</v>
      </c>
      <c r="G12" s="26">
        <v>1216.65</v>
      </c>
      <c r="H12" s="26">
        <v>83.08</v>
      </c>
      <c r="I12" s="26">
        <v>22.46</v>
      </c>
      <c r="J12" s="26">
        <v>0.45</v>
      </c>
      <c r="K12" s="26">
        <v>1.25</v>
      </c>
      <c r="L12" s="26">
        <v>0</v>
      </c>
      <c r="M12" s="26">
        <v>0.51</v>
      </c>
      <c r="N12" s="26">
        <f t="shared" si="0"/>
        <v>7304.799999999999</v>
      </c>
      <c r="O12" s="39">
        <f t="shared" si="1"/>
        <v>0.1251590874667518</v>
      </c>
      <c r="Q12" s="10"/>
    </row>
    <row r="13" spans="1:17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0</v>
      </c>
      <c r="F13" s="26">
        <v>2.1</v>
      </c>
      <c r="G13" s="26">
        <v>1.15</v>
      </c>
      <c r="H13" s="26">
        <v>211.69</v>
      </c>
      <c r="I13" s="26">
        <v>4.26</v>
      </c>
      <c r="J13" s="26">
        <v>0</v>
      </c>
      <c r="K13" s="26">
        <v>0</v>
      </c>
      <c r="L13" s="26">
        <v>0</v>
      </c>
      <c r="M13" s="26">
        <v>0</v>
      </c>
      <c r="N13" s="26">
        <f t="shared" si="0"/>
        <v>219.2</v>
      </c>
      <c r="O13" s="39">
        <f t="shared" si="1"/>
        <v>0.0037557321176092426</v>
      </c>
      <c r="Q13" s="10"/>
    </row>
    <row r="14" spans="1:17" ht="30" customHeight="1">
      <c r="A14" s="38" t="s">
        <v>9</v>
      </c>
      <c r="B14" s="26">
        <v>0</v>
      </c>
      <c r="C14" s="26">
        <v>0</v>
      </c>
      <c r="D14" s="26">
        <v>12.3</v>
      </c>
      <c r="E14" s="26">
        <v>17.9</v>
      </c>
      <c r="F14" s="26">
        <v>40</v>
      </c>
      <c r="G14" s="26">
        <v>0</v>
      </c>
      <c r="H14" s="26">
        <v>0.57</v>
      </c>
      <c r="I14" s="26">
        <v>1.11</v>
      </c>
      <c r="J14" s="26">
        <v>0.6</v>
      </c>
      <c r="K14" s="26">
        <v>0</v>
      </c>
      <c r="L14" s="26">
        <v>0</v>
      </c>
      <c r="M14" s="26">
        <v>0</v>
      </c>
      <c r="N14" s="26">
        <f t="shared" si="0"/>
        <v>72.47999999999999</v>
      </c>
      <c r="O14" s="39">
        <f t="shared" si="1"/>
        <v>0.0012418588680853917</v>
      </c>
      <c r="Q14" s="10"/>
    </row>
    <row r="15" spans="1:17" ht="30" customHeight="1">
      <c r="A15" s="38" t="s">
        <v>10</v>
      </c>
      <c r="B15" s="26">
        <v>0</v>
      </c>
      <c r="C15" s="26">
        <v>231.08</v>
      </c>
      <c r="D15" s="26">
        <v>2567.93</v>
      </c>
      <c r="E15" s="26">
        <v>2639.0500000000084</v>
      </c>
      <c r="F15" s="26">
        <v>2268.56</v>
      </c>
      <c r="G15" s="26">
        <v>1641.66</v>
      </c>
      <c r="H15" s="26">
        <v>390.93</v>
      </c>
      <c r="I15" s="26">
        <v>69.77</v>
      </c>
      <c r="J15" s="26">
        <v>1.85</v>
      </c>
      <c r="K15" s="26">
        <v>7.4</v>
      </c>
      <c r="L15" s="26">
        <v>0.01</v>
      </c>
      <c r="M15" s="26">
        <v>1</v>
      </c>
      <c r="N15" s="26">
        <f t="shared" si="0"/>
        <v>9819.240000000009</v>
      </c>
      <c r="O15" s="39">
        <f t="shared" si="1"/>
        <v>0.1682410357596415</v>
      </c>
      <c r="Q15" s="10"/>
    </row>
    <row r="16" spans="1:17" ht="30" customHeight="1">
      <c r="A16" s="38" t="s">
        <v>11</v>
      </c>
      <c r="B16" s="26">
        <v>0</v>
      </c>
      <c r="C16" s="26">
        <v>5</v>
      </c>
      <c r="D16" s="26">
        <v>13.36</v>
      </c>
      <c r="E16" s="26">
        <v>802.11</v>
      </c>
      <c r="F16" s="26">
        <v>125.3</v>
      </c>
      <c r="G16" s="26">
        <v>148.66</v>
      </c>
      <c r="H16" s="26">
        <v>61.84</v>
      </c>
      <c r="I16" s="26">
        <v>18.62</v>
      </c>
      <c r="J16" s="26">
        <v>0.4</v>
      </c>
      <c r="K16" s="26">
        <v>0</v>
      </c>
      <c r="L16" s="26">
        <v>0</v>
      </c>
      <c r="M16" s="26">
        <v>0</v>
      </c>
      <c r="N16" s="26">
        <f t="shared" si="0"/>
        <v>1175.29</v>
      </c>
      <c r="O16" s="39">
        <f t="shared" si="1"/>
        <v>0.020137200732230687</v>
      </c>
      <c r="Q16" s="10"/>
    </row>
    <row r="17" spans="1:17" ht="30" customHeight="1">
      <c r="A17" s="38" t="s">
        <v>12</v>
      </c>
      <c r="B17" s="26">
        <v>0</v>
      </c>
      <c r="C17" s="26">
        <v>0</v>
      </c>
      <c r="D17" s="26">
        <v>161.48</v>
      </c>
      <c r="E17" s="26">
        <v>365.4</v>
      </c>
      <c r="F17" s="26">
        <v>498.52</v>
      </c>
      <c r="G17" s="26">
        <v>751.55</v>
      </c>
      <c r="H17" s="26">
        <v>6852.79</v>
      </c>
      <c r="I17" s="26">
        <v>56.73</v>
      </c>
      <c r="J17" s="26">
        <v>6.45</v>
      </c>
      <c r="K17" s="26">
        <v>0</v>
      </c>
      <c r="L17" s="26">
        <v>0</v>
      </c>
      <c r="M17" s="26">
        <v>0</v>
      </c>
      <c r="N17" s="26">
        <f t="shared" si="0"/>
        <v>8692.92</v>
      </c>
      <c r="O17" s="39">
        <f t="shared" si="1"/>
        <v>0.14894287791883093</v>
      </c>
      <c r="Q17" s="10"/>
    </row>
    <row r="18" spans="1:17" ht="30" customHeight="1">
      <c r="A18" s="38" t="s">
        <v>13</v>
      </c>
      <c r="B18" s="26">
        <v>0</v>
      </c>
      <c r="C18" s="26">
        <v>96.6</v>
      </c>
      <c r="D18" s="26">
        <v>4.91</v>
      </c>
      <c r="E18" s="26">
        <v>5364.7</v>
      </c>
      <c r="F18" s="26">
        <v>923.85</v>
      </c>
      <c r="G18" s="26">
        <v>4.6</v>
      </c>
      <c r="H18" s="26">
        <v>625.44</v>
      </c>
      <c r="I18" s="26">
        <v>0.1</v>
      </c>
      <c r="J18" s="26">
        <v>0</v>
      </c>
      <c r="K18" s="26">
        <v>0</v>
      </c>
      <c r="L18" s="26">
        <v>0</v>
      </c>
      <c r="M18" s="26">
        <v>1.7</v>
      </c>
      <c r="N18" s="26">
        <f t="shared" si="0"/>
        <v>7021.900000000001</v>
      </c>
      <c r="O18" s="39">
        <f t="shared" si="1"/>
        <v>0.12031193137153441</v>
      </c>
      <c r="Q18" s="10"/>
    </row>
    <row r="19" spans="1:17" ht="30" customHeight="1">
      <c r="A19" s="38" t="s">
        <v>14</v>
      </c>
      <c r="B19" s="26">
        <v>0</v>
      </c>
      <c r="C19" s="26">
        <v>3.01</v>
      </c>
      <c r="D19" s="26">
        <v>5345.67</v>
      </c>
      <c r="E19" s="26">
        <v>81.72</v>
      </c>
      <c r="F19" s="26">
        <v>4731.71</v>
      </c>
      <c r="G19" s="26">
        <v>818.11</v>
      </c>
      <c r="H19" s="26">
        <v>3350.72</v>
      </c>
      <c r="I19" s="26">
        <v>139.19</v>
      </c>
      <c r="J19" s="26">
        <v>13.2</v>
      </c>
      <c r="K19" s="26">
        <v>1.68</v>
      </c>
      <c r="L19" s="26">
        <v>0</v>
      </c>
      <c r="M19" s="26">
        <v>3.67</v>
      </c>
      <c r="N19" s="26">
        <f t="shared" si="0"/>
        <v>14488.680000000002</v>
      </c>
      <c r="O19" s="39">
        <f t="shared" si="1"/>
        <v>0.24824635409563273</v>
      </c>
      <c r="Q19" s="10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5.12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f t="shared" si="0"/>
        <v>5.12</v>
      </c>
      <c r="O20" s="39">
        <f t="shared" si="1"/>
        <v>8.772512975437648E-05</v>
      </c>
      <c r="Q20" s="10"/>
    </row>
    <row r="21" spans="1:17" ht="30" customHeight="1">
      <c r="A21" s="40" t="s">
        <v>16</v>
      </c>
      <c r="B21" s="27">
        <v>0</v>
      </c>
      <c r="C21" s="27">
        <v>89.6</v>
      </c>
      <c r="D21" s="27">
        <v>31.7</v>
      </c>
      <c r="E21" s="27">
        <v>0</v>
      </c>
      <c r="F21" s="27">
        <v>2892.2</v>
      </c>
      <c r="G21" s="27">
        <v>842.01</v>
      </c>
      <c r="H21" s="27">
        <v>1563.88</v>
      </c>
      <c r="I21" s="27">
        <v>27.45</v>
      </c>
      <c r="J21" s="27">
        <v>0</v>
      </c>
      <c r="K21" s="27">
        <v>6.9</v>
      </c>
      <c r="L21" s="27">
        <v>3</v>
      </c>
      <c r="M21" s="27">
        <v>3.26</v>
      </c>
      <c r="N21" s="27">
        <f t="shared" si="0"/>
        <v>5460</v>
      </c>
      <c r="O21" s="41">
        <f t="shared" si="1"/>
        <v>0.09355062665212804</v>
      </c>
      <c r="Q21" s="10"/>
    </row>
    <row r="22" spans="1:17" ht="30" customHeight="1">
      <c r="A22" s="43" t="s">
        <v>41</v>
      </c>
      <c r="B22" s="44">
        <f>SUM(B9:B21)</f>
        <v>0</v>
      </c>
      <c r="C22" s="44">
        <f aca="true" t="shared" si="2" ref="C22:N22">SUM(C9:C21)</f>
        <v>451.89</v>
      </c>
      <c r="D22" s="44">
        <f t="shared" si="2"/>
        <v>13161.75</v>
      </c>
      <c r="E22" s="44">
        <f t="shared" si="2"/>
        <v>10125.760000000007</v>
      </c>
      <c r="F22" s="44">
        <f t="shared" si="2"/>
        <v>14193.740000000002</v>
      </c>
      <c r="G22" s="44">
        <f t="shared" si="2"/>
        <v>5747.150000000001</v>
      </c>
      <c r="H22" s="44">
        <f t="shared" si="2"/>
        <v>14169.600000000002</v>
      </c>
      <c r="I22" s="44">
        <f t="shared" si="2"/>
        <v>420.88</v>
      </c>
      <c r="J22" s="44">
        <f t="shared" si="2"/>
        <v>47.55</v>
      </c>
      <c r="K22" s="44">
        <f t="shared" si="2"/>
        <v>20.48</v>
      </c>
      <c r="L22" s="44">
        <f t="shared" si="2"/>
        <v>15.16</v>
      </c>
      <c r="M22" s="44">
        <f t="shared" si="2"/>
        <v>10.16</v>
      </c>
      <c r="N22" s="44">
        <f t="shared" si="2"/>
        <v>58364.12000000001</v>
      </c>
      <c r="O22" s="45">
        <f>SUM(O9:O21)</f>
        <v>1</v>
      </c>
      <c r="Q22" s="10"/>
    </row>
  </sheetData>
  <sheetProtection/>
  <mergeCells count="3">
    <mergeCell ref="A4:N4"/>
    <mergeCell ref="A5:N5"/>
    <mergeCell ref="B7:O7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5.7109375" style="0" bestFit="1" customWidth="1"/>
    <col min="3" max="3" width="7.140625" style="0" bestFit="1" customWidth="1"/>
    <col min="4" max="4" width="9.28125" style="0" bestFit="1" customWidth="1"/>
    <col min="5" max="5" width="8.8515625" style="0" bestFit="1" customWidth="1"/>
    <col min="6" max="6" width="9.28125" style="0" bestFit="1" customWidth="1"/>
    <col min="7" max="7" width="10.00390625" style="0" bestFit="1" customWidth="1"/>
    <col min="8" max="8" width="10.421875" style="0" bestFit="1" customWidth="1"/>
    <col min="9" max="9" width="10.00390625" style="0" bestFit="1" customWidth="1"/>
    <col min="10" max="10" width="9.28125" style="0" bestFit="1" customWidth="1"/>
    <col min="11" max="11" width="8.8515625" style="0" bestFit="1" customWidth="1"/>
    <col min="12" max="12" width="9.28125" style="0" bestFit="1" customWidth="1"/>
    <col min="13" max="13" width="6.8515625" style="0" bestFit="1" customWidth="1"/>
    <col min="14" max="14" width="10.8515625" style="0" bestFit="1" customWidth="1"/>
    <col min="15" max="15" width="8.71093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5" s="2" customFormat="1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18">
      <c r="A5" s="197" t="s">
        <v>40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7" spans="1:17" ht="30" customHeight="1">
      <c r="A7" s="2"/>
      <c r="B7" s="213" t="s">
        <v>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14"/>
      <c r="Q7" s="10"/>
    </row>
    <row r="8" spans="1:17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  <c r="Q8" s="10"/>
    </row>
    <row r="9" spans="1:17" ht="30" customHeight="1">
      <c r="A9" s="36" t="s">
        <v>4</v>
      </c>
      <c r="B9" s="25">
        <v>0</v>
      </c>
      <c r="C9" s="25">
        <v>0</v>
      </c>
      <c r="D9" s="25">
        <v>6.48</v>
      </c>
      <c r="E9" s="25">
        <v>4.9</v>
      </c>
      <c r="F9" s="25">
        <v>44.9</v>
      </c>
      <c r="G9" s="25">
        <v>87.61</v>
      </c>
      <c r="H9" s="25">
        <v>220.43</v>
      </c>
      <c r="I9" s="25">
        <v>249.55</v>
      </c>
      <c r="J9" s="25">
        <v>261.2</v>
      </c>
      <c r="K9" s="25">
        <v>328</v>
      </c>
      <c r="L9" s="25">
        <v>0</v>
      </c>
      <c r="M9" s="25">
        <v>52.3</v>
      </c>
      <c r="N9" s="25">
        <f aca="true" t="shared" si="0" ref="N9:N21">SUM(B9:M9)</f>
        <v>1255.37</v>
      </c>
      <c r="O9" s="37">
        <f>+N9/$N$22</f>
        <v>0.019547193102980063</v>
      </c>
      <c r="Q9" s="10"/>
    </row>
    <row r="10" spans="1:17" ht="30" customHeight="1">
      <c r="A10" s="38" t="s">
        <v>5</v>
      </c>
      <c r="B10" s="26">
        <v>0</v>
      </c>
      <c r="C10" s="26">
        <v>11.65</v>
      </c>
      <c r="D10" s="26">
        <v>584.99</v>
      </c>
      <c r="E10" s="26">
        <v>730.3</v>
      </c>
      <c r="F10" s="26">
        <v>624.82</v>
      </c>
      <c r="G10" s="26">
        <v>4064.56</v>
      </c>
      <c r="H10" s="26">
        <v>1501.73</v>
      </c>
      <c r="I10" s="26">
        <v>330.11</v>
      </c>
      <c r="J10" s="26">
        <v>110.37</v>
      </c>
      <c r="K10" s="26">
        <v>53.3</v>
      </c>
      <c r="L10" s="26">
        <v>283.67</v>
      </c>
      <c r="M10" s="26">
        <v>30.11</v>
      </c>
      <c r="N10" s="26">
        <f t="shared" si="0"/>
        <v>8325.609999999999</v>
      </c>
      <c r="O10" s="39">
        <f aca="true" t="shared" si="1" ref="O10:O21">+N10/$N$22</f>
        <v>0.12963692486685346</v>
      </c>
      <c r="Q10" s="10"/>
    </row>
    <row r="11" spans="1:17" ht="30" customHeight="1">
      <c r="A11" s="38" t="s">
        <v>6</v>
      </c>
      <c r="B11" s="26">
        <v>0</v>
      </c>
      <c r="C11" s="26">
        <v>0</v>
      </c>
      <c r="D11" s="26">
        <v>0.8</v>
      </c>
      <c r="E11" s="26">
        <v>4.5</v>
      </c>
      <c r="F11" s="26">
        <v>47.6</v>
      </c>
      <c r="G11" s="26">
        <v>9.65</v>
      </c>
      <c r="H11" s="26">
        <v>101.93</v>
      </c>
      <c r="I11" s="26">
        <v>1366.5</v>
      </c>
      <c r="J11" s="26">
        <v>27.5</v>
      </c>
      <c r="K11" s="26">
        <v>295.3</v>
      </c>
      <c r="L11" s="26">
        <v>3.7</v>
      </c>
      <c r="M11" s="26">
        <v>0</v>
      </c>
      <c r="N11" s="26">
        <f t="shared" si="0"/>
        <v>1857.48</v>
      </c>
      <c r="O11" s="39">
        <f t="shared" si="1"/>
        <v>0.028922564857311716</v>
      </c>
      <c r="Q11" s="10"/>
    </row>
    <row r="12" spans="1:17" ht="30" customHeight="1">
      <c r="A12" s="38" t="s">
        <v>7</v>
      </c>
      <c r="B12" s="26">
        <v>0</v>
      </c>
      <c r="C12" s="26">
        <v>8.21</v>
      </c>
      <c r="D12" s="26">
        <v>491.82</v>
      </c>
      <c r="E12" s="26">
        <v>294.31</v>
      </c>
      <c r="F12" s="26">
        <v>42.62</v>
      </c>
      <c r="G12" s="26">
        <v>185.11</v>
      </c>
      <c r="H12" s="26">
        <v>107.02</v>
      </c>
      <c r="I12" s="26">
        <v>239.84</v>
      </c>
      <c r="J12" s="26">
        <v>132.35</v>
      </c>
      <c r="K12" s="26">
        <v>106.69</v>
      </c>
      <c r="L12" s="26">
        <v>3123.04</v>
      </c>
      <c r="M12" s="26">
        <v>1.23</v>
      </c>
      <c r="N12" s="26">
        <f t="shared" si="0"/>
        <v>4732.24</v>
      </c>
      <c r="O12" s="39">
        <f t="shared" si="1"/>
        <v>0.07368505626998126</v>
      </c>
      <c r="Q12" s="10"/>
    </row>
    <row r="13" spans="1:17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19.01</v>
      </c>
      <c r="I13" s="26">
        <v>6.38</v>
      </c>
      <c r="J13" s="26">
        <v>0.35</v>
      </c>
      <c r="K13" s="26">
        <v>0</v>
      </c>
      <c r="L13" s="26">
        <v>0</v>
      </c>
      <c r="M13" s="26">
        <v>0</v>
      </c>
      <c r="N13" s="26">
        <f t="shared" si="0"/>
        <v>25.740000000000002</v>
      </c>
      <c r="O13" s="39">
        <f t="shared" si="1"/>
        <v>0.0004007939893981112</v>
      </c>
      <c r="Q13" s="10"/>
    </row>
    <row r="14" spans="1:17" ht="30" customHeight="1">
      <c r="A14" s="38" t="s">
        <v>9</v>
      </c>
      <c r="B14" s="26">
        <v>0</v>
      </c>
      <c r="C14" s="26">
        <v>0</v>
      </c>
      <c r="D14" s="26">
        <v>3.76</v>
      </c>
      <c r="E14" s="26">
        <v>3</v>
      </c>
      <c r="F14" s="26">
        <v>0</v>
      </c>
      <c r="G14" s="26">
        <v>234.9</v>
      </c>
      <c r="H14" s="26">
        <v>1052.63</v>
      </c>
      <c r="I14" s="26">
        <v>59.7</v>
      </c>
      <c r="J14" s="26">
        <v>0.8</v>
      </c>
      <c r="K14" s="26">
        <v>3.5</v>
      </c>
      <c r="L14" s="26">
        <v>0</v>
      </c>
      <c r="M14" s="26">
        <v>0</v>
      </c>
      <c r="N14" s="26">
        <f t="shared" si="0"/>
        <v>1358.2900000000002</v>
      </c>
      <c r="O14" s="39">
        <f t="shared" si="1"/>
        <v>0.021149746226090154</v>
      </c>
      <c r="Q14" s="10"/>
    </row>
    <row r="15" spans="1:17" ht="30" customHeight="1">
      <c r="A15" s="38" t="s">
        <v>10</v>
      </c>
      <c r="B15" s="26">
        <v>0</v>
      </c>
      <c r="C15" s="26">
        <v>8</v>
      </c>
      <c r="D15" s="26">
        <v>1841.27</v>
      </c>
      <c r="E15" s="26">
        <v>543.99</v>
      </c>
      <c r="F15" s="26">
        <v>280.96</v>
      </c>
      <c r="G15" s="26">
        <v>1465.99</v>
      </c>
      <c r="H15" s="26">
        <v>1116.47</v>
      </c>
      <c r="I15" s="26">
        <v>648.13</v>
      </c>
      <c r="J15" s="26">
        <v>599</v>
      </c>
      <c r="K15" s="26">
        <v>251.74</v>
      </c>
      <c r="L15" s="26">
        <v>55.2</v>
      </c>
      <c r="M15" s="26">
        <v>0.02</v>
      </c>
      <c r="N15" s="26">
        <f t="shared" si="0"/>
        <v>6810.77</v>
      </c>
      <c r="O15" s="39">
        <f t="shared" si="1"/>
        <v>0.10604956018543023</v>
      </c>
      <c r="Q15" s="10"/>
    </row>
    <row r="16" spans="1:17" ht="30" customHeight="1">
      <c r="A16" s="38" t="s">
        <v>11</v>
      </c>
      <c r="B16" s="26">
        <v>0</v>
      </c>
      <c r="C16" s="26">
        <v>0.01</v>
      </c>
      <c r="D16" s="26">
        <v>9.9</v>
      </c>
      <c r="E16" s="26">
        <v>22.41</v>
      </c>
      <c r="F16" s="26">
        <v>72.1</v>
      </c>
      <c r="G16" s="26">
        <v>102.1</v>
      </c>
      <c r="H16" s="26">
        <v>117.41</v>
      </c>
      <c r="I16" s="26">
        <v>51.21</v>
      </c>
      <c r="J16" s="26">
        <v>0.9</v>
      </c>
      <c r="K16" s="26">
        <v>1.51</v>
      </c>
      <c r="L16" s="26">
        <v>1</v>
      </c>
      <c r="M16" s="26">
        <v>0.11</v>
      </c>
      <c r="N16" s="26">
        <f t="shared" si="0"/>
        <v>378.6599999999999</v>
      </c>
      <c r="O16" s="39">
        <f t="shared" si="1"/>
        <v>0.005896062627252865</v>
      </c>
      <c r="Q16" s="10"/>
    </row>
    <row r="17" spans="1:17" ht="30" customHeight="1">
      <c r="A17" s="38" t="s">
        <v>12</v>
      </c>
      <c r="B17" s="26">
        <v>0</v>
      </c>
      <c r="C17" s="26">
        <v>9</v>
      </c>
      <c r="D17" s="26">
        <v>235.26</v>
      </c>
      <c r="E17" s="26">
        <v>2835.1</v>
      </c>
      <c r="F17" s="26">
        <v>1742</v>
      </c>
      <c r="G17" s="26">
        <v>249.06</v>
      </c>
      <c r="H17" s="26">
        <v>363.89</v>
      </c>
      <c r="I17" s="26">
        <v>29.76</v>
      </c>
      <c r="J17" s="26">
        <v>106.8</v>
      </c>
      <c r="K17" s="26">
        <v>17.8</v>
      </c>
      <c r="L17" s="26">
        <v>72</v>
      </c>
      <c r="M17" s="26">
        <v>0</v>
      </c>
      <c r="N17" s="26">
        <f t="shared" si="0"/>
        <v>5660.670000000001</v>
      </c>
      <c r="O17" s="39">
        <f t="shared" si="1"/>
        <v>0.08814151173139885</v>
      </c>
      <c r="Q17" s="10"/>
    </row>
    <row r="18" spans="1:17" ht="30" customHeight="1">
      <c r="A18" s="38" t="s">
        <v>13</v>
      </c>
      <c r="B18" s="26">
        <v>0</v>
      </c>
      <c r="C18" s="26">
        <v>0</v>
      </c>
      <c r="D18" s="26">
        <v>1.7</v>
      </c>
      <c r="E18" s="26">
        <v>73.52</v>
      </c>
      <c r="F18" s="26">
        <v>159.9</v>
      </c>
      <c r="G18" s="26">
        <v>10.5</v>
      </c>
      <c r="H18" s="26">
        <v>148.25</v>
      </c>
      <c r="I18" s="26">
        <v>7.94</v>
      </c>
      <c r="J18" s="26">
        <v>0</v>
      </c>
      <c r="K18" s="26">
        <v>0.1</v>
      </c>
      <c r="L18" s="26">
        <v>4</v>
      </c>
      <c r="M18" s="26">
        <v>0.02</v>
      </c>
      <c r="N18" s="26">
        <f t="shared" si="0"/>
        <v>405.93</v>
      </c>
      <c r="O18" s="39">
        <f t="shared" si="1"/>
        <v>0.006320680035601215</v>
      </c>
      <c r="Q18" s="10"/>
    </row>
    <row r="19" spans="1:17" ht="30" customHeight="1">
      <c r="A19" s="38" t="s">
        <v>14</v>
      </c>
      <c r="B19" s="26">
        <v>0</v>
      </c>
      <c r="C19" s="26">
        <v>68</v>
      </c>
      <c r="D19" s="26">
        <v>507.1</v>
      </c>
      <c r="E19" s="26">
        <v>99.46</v>
      </c>
      <c r="F19" s="26">
        <v>1006.46</v>
      </c>
      <c r="G19" s="26">
        <v>3634.26</v>
      </c>
      <c r="H19" s="26">
        <v>7570.240000000036</v>
      </c>
      <c r="I19" s="26">
        <v>8479.03</v>
      </c>
      <c r="J19" s="26">
        <v>21.3</v>
      </c>
      <c r="K19" s="26">
        <v>84.87</v>
      </c>
      <c r="L19" s="26">
        <v>0</v>
      </c>
      <c r="M19" s="26">
        <v>0</v>
      </c>
      <c r="N19" s="26">
        <f t="shared" si="0"/>
        <v>21470.720000000038</v>
      </c>
      <c r="O19" s="39">
        <f t="shared" si="1"/>
        <v>0.33431761942695526</v>
      </c>
      <c r="Q19" s="10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571.58</v>
      </c>
      <c r="I20" s="26">
        <v>2.79</v>
      </c>
      <c r="J20" s="26">
        <v>0</v>
      </c>
      <c r="K20" s="26">
        <v>0</v>
      </c>
      <c r="L20" s="26">
        <v>0</v>
      </c>
      <c r="M20" s="26">
        <v>0</v>
      </c>
      <c r="N20" s="26">
        <f t="shared" si="0"/>
        <v>574.37</v>
      </c>
      <c r="O20" s="39">
        <f t="shared" si="1"/>
        <v>0.008943436040815584</v>
      </c>
      <c r="Q20" s="10"/>
    </row>
    <row r="21" spans="1:17" ht="30" customHeight="1">
      <c r="A21" s="40" t="s">
        <v>16</v>
      </c>
      <c r="B21" s="27">
        <v>0</v>
      </c>
      <c r="C21" s="27">
        <v>83.29</v>
      </c>
      <c r="D21" s="27">
        <v>775.06</v>
      </c>
      <c r="E21" s="27">
        <v>0</v>
      </c>
      <c r="F21" s="27">
        <v>280.85</v>
      </c>
      <c r="G21" s="27">
        <v>1600.33</v>
      </c>
      <c r="H21" s="27">
        <v>8132.84</v>
      </c>
      <c r="I21" s="27">
        <v>64.51</v>
      </c>
      <c r="J21" s="27">
        <v>0</v>
      </c>
      <c r="K21" s="27">
        <v>429.36</v>
      </c>
      <c r="L21" s="27">
        <v>0.2</v>
      </c>
      <c r="M21" s="27">
        <v>0.23</v>
      </c>
      <c r="N21" s="27">
        <f t="shared" si="0"/>
        <v>11366.67</v>
      </c>
      <c r="O21" s="41">
        <f t="shared" si="1"/>
        <v>0.17698885063993117</v>
      </c>
      <c r="Q21" s="10"/>
    </row>
    <row r="22" spans="1:17" ht="30" customHeight="1">
      <c r="A22" s="43" t="s">
        <v>41</v>
      </c>
      <c r="B22" s="44">
        <f>SUM(B9:B21)</f>
        <v>0</v>
      </c>
      <c r="C22" s="44">
        <f aca="true" t="shared" si="2" ref="C22:N22">SUM(C9:C21)</f>
        <v>188.16000000000003</v>
      </c>
      <c r="D22" s="44">
        <f t="shared" si="2"/>
        <v>4458.139999999999</v>
      </c>
      <c r="E22" s="44">
        <f t="shared" si="2"/>
        <v>4611.490000000001</v>
      </c>
      <c r="F22" s="44">
        <f t="shared" si="2"/>
        <v>4302.21</v>
      </c>
      <c r="G22" s="44">
        <f t="shared" si="2"/>
        <v>11644.07</v>
      </c>
      <c r="H22" s="44">
        <f t="shared" si="2"/>
        <v>21023.430000000037</v>
      </c>
      <c r="I22" s="44">
        <f t="shared" si="2"/>
        <v>11535.450000000003</v>
      </c>
      <c r="J22" s="44">
        <f t="shared" si="2"/>
        <v>1260.57</v>
      </c>
      <c r="K22" s="44">
        <f t="shared" si="2"/>
        <v>1572.17</v>
      </c>
      <c r="L22" s="44">
        <f t="shared" si="2"/>
        <v>3542.8099999999995</v>
      </c>
      <c r="M22" s="44">
        <f t="shared" si="2"/>
        <v>84.02</v>
      </c>
      <c r="N22" s="44">
        <f t="shared" si="2"/>
        <v>64222.52000000004</v>
      </c>
      <c r="O22" s="45">
        <f>SUM(O9:O21)</f>
        <v>0.9999999999999999</v>
      </c>
      <c r="Q22" s="10"/>
    </row>
  </sheetData>
  <sheetProtection/>
  <mergeCells count="3">
    <mergeCell ref="A4:N4"/>
    <mergeCell ref="A5:N5"/>
    <mergeCell ref="B7:O7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5.7109375" style="0" bestFit="1" customWidth="1"/>
    <col min="3" max="3" width="7.57421875" style="0" bestFit="1" customWidth="1"/>
    <col min="4" max="4" width="9.7109375" style="0" bestFit="1" customWidth="1"/>
    <col min="5" max="5" width="7.140625" style="0" bestFit="1" customWidth="1"/>
    <col min="6" max="9" width="9.28125" style="0" bestFit="1" customWidth="1"/>
    <col min="10" max="10" width="8.00390625" style="0" bestFit="1" customWidth="1"/>
    <col min="11" max="11" width="9.7109375" style="0" bestFit="1" customWidth="1"/>
    <col min="12" max="12" width="7.57421875" style="0" bestFit="1" customWidth="1"/>
    <col min="13" max="13" width="8.00390625" style="0" bestFit="1" customWidth="1"/>
    <col min="14" max="14" width="10.421875" style="0" bestFit="1" customWidth="1"/>
    <col min="15" max="15" width="8.71093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5" s="2" customFormat="1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18">
      <c r="A5" s="197" t="s">
        <v>39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7" spans="1:15" ht="30" customHeight="1">
      <c r="A7" s="2"/>
      <c r="B7" s="213" t="s">
        <v>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14"/>
    </row>
    <row r="8" spans="1:15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0" customHeight="1">
      <c r="A9" s="36" t="s">
        <v>4</v>
      </c>
      <c r="B9" s="25">
        <v>0</v>
      </c>
      <c r="C9" s="25">
        <v>1.5</v>
      </c>
      <c r="D9" s="25">
        <v>29.83</v>
      </c>
      <c r="E9" s="25">
        <v>0.1</v>
      </c>
      <c r="F9" s="25">
        <v>6.26</v>
      </c>
      <c r="G9" s="25">
        <v>242.7</v>
      </c>
      <c r="H9" s="25">
        <v>277.92</v>
      </c>
      <c r="I9" s="25">
        <v>260.23</v>
      </c>
      <c r="J9" s="25">
        <v>27.57</v>
      </c>
      <c r="K9" s="25">
        <v>267.45</v>
      </c>
      <c r="L9" s="25">
        <v>5.01</v>
      </c>
      <c r="M9" s="25">
        <v>0</v>
      </c>
      <c r="N9" s="25">
        <f>SUM(B9:M9)</f>
        <v>1118.57</v>
      </c>
      <c r="O9" s="37">
        <f>+N9/$N$22</f>
        <v>0.026609424499263862</v>
      </c>
    </row>
    <row r="10" spans="1:15" ht="30" customHeight="1">
      <c r="A10" s="38" t="s">
        <v>5</v>
      </c>
      <c r="B10" s="26">
        <v>0</v>
      </c>
      <c r="C10" s="26">
        <v>29.71</v>
      </c>
      <c r="D10" s="26">
        <v>84.03</v>
      </c>
      <c r="E10" s="26">
        <v>91.5</v>
      </c>
      <c r="F10" s="26">
        <v>3704.5</v>
      </c>
      <c r="G10" s="26">
        <v>78.11</v>
      </c>
      <c r="H10" s="26">
        <v>1657.61</v>
      </c>
      <c r="I10" s="26">
        <v>835.15</v>
      </c>
      <c r="J10" s="26">
        <v>1.9</v>
      </c>
      <c r="K10" s="26">
        <v>1900.78</v>
      </c>
      <c r="L10" s="26">
        <v>198.11</v>
      </c>
      <c r="M10" s="26">
        <v>0</v>
      </c>
      <c r="N10" s="26">
        <f>SUM(B10:M10)</f>
        <v>8581.4</v>
      </c>
      <c r="O10" s="39">
        <f aca="true" t="shared" si="0" ref="O10:O21">+N10/$N$22</f>
        <v>0.20414110462285143</v>
      </c>
    </row>
    <row r="11" spans="1:15" ht="30" customHeight="1">
      <c r="A11" s="38" t="s">
        <v>6</v>
      </c>
      <c r="B11" s="26">
        <v>0</v>
      </c>
      <c r="C11" s="26">
        <v>0</v>
      </c>
      <c r="D11" s="26">
        <v>60</v>
      </c>
      <c r="E11" s="26">
        <v>2.2</v>
      </c>
      <c r="F11" s="26">
        <v>0</v>
      </c>
      <c r="G11" s="26">
        <v>40.5</v>
      </c>
      <c r="H11" s="26">
        <v>132.65</v>
      </c>
      <c r="I11" s="26">
        <v>22.25</v>
      </c>
      <c r="J11" s="26">
        <v>8.9</v>
      </c>
      <c r="K11" s="26">
        <v>871.36</v>
      </c>
      <c r="L11" s="26">
        <v>0</v>
      </c>
      <c r="M11" s="26">
        <v>4</v>
      </c>
      <c r="N11" s="26">
        <f aca="true" t="shared" si="1" ref="N11:N21">SUM(B11:M11)</f>
        <v>1141.8600000000001</v>
      </c>
      <c r="O11" s="39">
        <f t="shared" si="0"/>
        <v>0.027163465369828835</v>
      </c>
    </row>
    <row r="12" spans="1:15" ht="30" customHeight="1">
      <c r="A12" s="38" t="s">
        <v>7</v>
      </c>
      <c r="B12" s="26">
        <v>0</v>
      </c>
      <c r="C12" s="26">
        <v>35.98</v>
      </c>
      <c r="D12" s="26">
        <v>139.35</v>
      </c>
      <c r="E12" s="26">
        <v>57.41</v>
      </c>
      <c r="F12" s="26">
        <v>323.7</v>
      </c>
      <c r="G12" s="26">
        <v>73.05</v>
      </c>
      <c r="H12" s="26">
        <v>224.35</v>
      </c>
      <c r="I12" s="26">
        <v>163.33</v>
      </c>
      <c r="J12" s="26">
        <v>99.77</v>
      </c>
      <c r="K12" s="26">
        <v>379.25</v>
      </c>
      <c r="L12" s="26">
        <v>11.77</v>
      </c>
      <c r="M12" s="26">
        <v>250.27</v>
      </c>
      <c r="N12" s="26">
        <f t="shared" si="1"/>
        <v>1758.23</v>
      </c>
      <c r="O12" s="39">
        <f t="shared" si="0"/>
        <v>0.04182616057764888</v>
      </c>
    </row>
    <row r="13" spans="1:15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2</v>
      </c>
      <c r="F13" s="26">
        <v>0</v>
      </c>
      <c r="G13" s="26">
        <v>1.6</v>
      </c>
      <c r="H13" s="26">
        <v>16.83</v>
      </c>
      <c r="I13" s="26">
        <v>2.78</v>
      </c>
      <c r="J13" s="26">
        <v>0</v>
      </c>
      <c r="K13" s="26">
        <v>0</v>
      </c>
      <c r="L13" s="26">
        <v>0</v>
      </c>
      <c r="M13" s="26">
        <v>0</v>
      </c>
      <c r="N13" s="26">
        <f t="shared" si="1"/>
        <v>23.21</v>
      </c>
      <c r="O13" s="39">
        <f t="shared" si="0"/>
        <v>0.0005521377675316827</v>
      </c>
    </row>
    <row r="14" spans="1:15" ht="30" customHeight="1">
      <c r="A14" s="38" t="s">
        <v>9</v>
      </c>
      <c r="B14" s="26">
        <v>0</v>
      </c>
      <c r="C14" s="26">
        <v>0</v>
      </c>
      <c r="D14" s="26">
        <v>3.6</v>
      </c>
      <c r="E14" s="26">
        <v>0.8</v>
      </c>
      <c r="F14" s="26">
        <v>0.05</v>
      </c>
      <c r="G14" s="26">
        <v>43.52</v>
      </c>
      <c r="H14" s="26">
        <v>79.2</v>
      </c>
      <c r="I14" s="26">
        <v>155.68</v>
      </c>
      <c r="J14" s="26">
        <v>0</v>
      </c>
      <c r="K14" s="26">
        <v>10.7</v>
      </c>
      <c r="L14" s="26">
        <v>0</v>
      </c>
      <c r="M14" s="26">
        <v>0.01</v>
      </c>
      <c r="N14" s="26">
        <f t="shared" si="1"/>
        <v>293.56</v>
      </c>
      <c r="O14" s="39">
        <f t="shared" si="0"/>
        <v>0.006983436580637689</v>
      </c>
    </row>
    <row r="15" spans="1:15" ht="30" customHeight="1">
      <c r="A15" s="38" t="s">
        <v>10</v>
      </c>
      <c r="B15" s="26">
        <v>0</v>
      </c>
      <c r="C15" s="26">
        <v>46.83</v>
      </c>
      <c r="D15" s="26">
        <v>544.16</v>
      </c>
      <c r="E15" s="26">
        <v>303.43</v>
      </c>
      <c r="F15" s="26">
        <v>821.55</v>
      </c>
      <c r="G15" s="26">
        <v>989.26</v>
      </c>
      <c r="H15" s="26">
        <v>1860.1299999999906</v>
      </c>
      <c r="I15" s="26">
        <v>1362.99</v>
      </c>
      <c r="J15" s="26">
        <v>188.46</v>
      </c>
      <c r="K15" s="26">
        <v>1544.06</v>
      </c>
      <c r="L15" s="26">
        <v>306.53</v>
      </c>
      <c r="M15" s="26">
        <v>0.2</v>
      </c>
      <c r="N15" s="26">
        <f t="shared" si="1"/>
        <v>7967.599999999989</v>
      </c>
      <c r="O15" s="39">
        <f t="shared" si="0"/>
        <v>0.1895395465999754</v>
      </c>
    </row>
    <row r="16" spans="1:15" ht="30" customHeight="1">
      <c r="A16" s="38" t="s">
        <v>11</v>
      </c>
      <c r="B16" s="26">
        <v>0</v>
      </c>
      <c r="C16" s="26">
        <v>0</v>
      </c>
      <c r="D16" s="26">
        <v>20.68</v>
      </c>
      <c r="E16" s="26">
        <v>5.8</v>
      </c>
      <c r="F16" s="26">
        <v>8.7</v>
      </c>
      <c r="G16" s="26">
        <v>40.48</v>
      </c>
      <c r="H16" s="26">
        <v>65.01</v>
      </c>
      <c r="I16" s="26">
        <v>67.59</v>
      </c>
      <c r="J16" s="26">
        <v>18.35</v>
      </c>
      <c r="K16" s="26">
        <v>67.3</v>
      </c>
      <c r="L16" s="26">
        <v>0</v>
      </c>
      <c r="M16" s="26">
        <v>1.5</v>
      </c>
      <c r="N16" s="26">
        <f t="shared" si="1"/>
        <v>295.41</v>
      </c>
      <c r="O16" s="39">
        <f t="shared" si="0"/>
        <v>0.007027445838282395</v>
      </c>
    </row>
    <row r="17" spans="1:15" ht="30" customHeight="1">
      <c r="A17" s="38" t="s">
        <v>12</v>
      </c>
      <c r="B17" s="26">
        <v>0</v>
      </c>
      <c r="C17" s="26">
        <v>0</v>
      </c>
      <c r="D17" s="26">
        <v>23.08</v>
      </c>
      <c r="E17" s="26">
        <v>0</v>
      </c>
      <c r="F17" s="26">
        <v>26.3</v>
      </c>
      <c r="G17" s="26">
        <v>172.3</v>
      </c>
      <c r="H17" s="26">
        <v>608.59</v>
      </c>
      <c r="I17" s="26">
        <v>69.4</v>
      </c>
      <c r="J17" s="26">
        <v>305.1</v>
      </c>
      <c r="K17" s="26">
        <v>125.71</v>
      </c>
      <c r="L17" s="26">
        <v>0</v>
      </c>
      <c r="M17" s="26">
        <v>0</v>
      </c>
      <c r="N17" s="26">
        <f t="shared" si="1"/>
        <v>1330.48</v>
      </c>
      <c r="O17" s="39">
        <f t="shared" si="0"/>
        <v>0.031650506546555504</v>
      </c>
    </row>
    <row r="18" spans="1:15" ht="30" customHeight="1">
      <c r="A18" s="38" t="s">
        <v>13</v>
      </c>
      <c r="B18" s="26">
        <v>0</v>
      </c>
      <c r="C18" s="26">
        <v>0.5</v>
      </c>
      <c r="D18" s="26">
        <v>71.04</v>
      </c>
      <c r="E18" s="26">
        <v>15.81</v>
      </c>
      <c r="F18" s="26">
        <v>163.5</v>
      </c>
      <c r="G18" s="26">
        <v>164.54</v>
      </c>
      <c r="H18" s="26">
        <v>221.87</v>
      </c>
      <c r="I18" s="26">
        <v>4.05</v>
      </c>
      <c r="J18" s="26">
        <v>0.03</v>
      </c>
      <c r="K18" s="26">
        <v>147.35</v>
      </c>
      <c r="L18" s="26">
        <v>3.75</v>
      </c>
      <c r="M18" s="26">
        <v>46</v>
      </c>
      <c r="N18" s="26">
        <f t="shared" si="1"/>
        <v>838.4399999999999</v>
      </c>
      <c r="O18" s="39">
        <f t="shared" si="0"/>
        <v>0.01994547134033882</v>
      </c>
    </row>
    <row r="19" spans="1:15" ht="30" customHeight="1">
      <c r="A19" s="38" t="s">
        <v>14</v>
      </c>
      <c r="B19" s="26">
        <v>0</v>
      </c>
      <c r="C19" s="26">
        <v>11</v>
      </c>
      <c r="D19" s="26">
        <v>4624.45</v>
      </c>
      <c r="E19" s="26">
        <v>22.29</v>
      </c>
      <c r="F19" s="26">
        <v>1518.95</v>
      </c>
      <c r="G19" s="26">
        <v>614.53</v>
      </c>
      <c r="H19" s="26">
        <v>1965.44</v>
      </c>
      <c r="I19" s="26">
        <v>4446.97</v>
      </c>
      <c r="J19" s="26">
        <v>26.51</v>
      </c>
      <c r="K19" s="26">
        <v>2083.36</v>
      </c>
      <c r="L19" s="26">
        <v>0.05</v>
      </c>
      <c r="M19" s="26">
        <v>0</v>
      </c>
      <c r="N19" s="26">
        <f t="shared" si="1"/>
        <v>15313.550000000001</v>
      </c>
      <c r="O19" s="39">
        <f t="shared" si="0"/>
        <v>0.3642907931919345</v>
      </c>
    </row>
    <row r="20" spans="1:15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0.1</v>
      </c>
      <c r="G20" s="26">
        <v>0.5</v>
      </c>
      <c r="H20" s="26">
        <v>71.36</v>
      </c>
      <c r="I20" s="26">
        <v>13.27</v>
      </c>
      <c r="J20" s="26">
        <v>0</v>
      </c>
      <c r="K20" s="26">
        <v>0</v>
      </c>
      <c r="L20" s="26">
        <v>0</v>
      </c>
      <c r="M20" s="26">
        <v>0</v>
      </c>
      <c r="N20" s="26">
        <f t="shared" si="1"/>
        <v>85.22999999999999</v>
      </c>
      <c r="O20" s="39">
        <f t="shared" si="0"/>
        <v>0.0020275183940855366</v>
      </c>
    </row>
    <row r="21" spans="1:15" ht="30" customHeight="1">
      <c r="A21" s="40" t="s">
        <v>16</v>
      </c>
      <c r="B21" s="27">
        <v>0</v>
      </c>
      <c r="C21" s="27">
        <v>18.38</v>
      </c>
      <c r="D21" s="27">
        <v>30.03</v>
      </c>
      <c r="E21" s="27">
        <v>0</v>
      </c>
      <c r="F21" s="27">
        <v>0</v>
      </c>
      <c r="G21" s="27">
        <v>266.09</v>
      </c>
      <c r="H21" s="27">
        <v>2407.72</v>
      </c>
      <c r="I21" s="27">
        <v>219.74</v>
      </c>
      <c r="J21" s="27">
        <v>0</v>
      </c>
      <c r="K21" s="27">
        <v>331.1</v>
      </c>
      <c r="L21" s="27">
        <v>0</v>
      </c>
      <c r="M21" s="27">
        <v>16.01</v>
      </c>
      <c r="N21" s="27">
        <f t="shared" si="1"/>
        <v>3289.07</v>
      </c>
      <c r="O21" s="41">
        <f t="shared" si="0"/>
        <v>0.07824298867106556</v>
      </c>
    </row>
    <row r="22" spans="1:15" ht="30" customHeight="1">
      <c r="A22" s="43" t="s">
        <v>41</v>
      </c>
      <c r="B22" s="44">
        <f>SUM(B9:B21)</f>
        <v>0</v>
      </c>
      <c r="C22" s="44">
        <f aca="true" t="shared" si="2" ref="C22:N22">SUM(C9:C21)</f>
        <v>143.9</v>
      </c>
      <c r="D22" s="44">
        <f t="shared" si="2"/>
        <v>5630.249999999999</v>
      </c>
      <c r="E22" s="44">
        <f t="shared" si="2"/>
        <v>501.34000000000003</v>
      </c>
      <c r="F22" s="44">
        <f t="shared" si="2"/>
        <v>6573.610000000001</v>
      </c>
      <c r="G22" s="44">
        <f t="shared" si="2"/>
        <v>2727.1800000000003</v>
      </c>
      <c r="H22" s="44">
        <f t="shared" si="2"/>
        <v>9588.67999999999</v>
      </c>
      <c r="I22" s="44">
        <f t="shared" si="2"/>
        <v>7623.43</v>
      </c>
      <c r="J22" s="44">
        <f t="shared" si="2"/>
        <v>676.59</v>
      </c>
      <c r="K22" s="44">
        <f t="shared" si="2"/>
        <v>7728.420000000002</v>
      </c>
      <c r="L22" s="44">
        <f t="shared" si="2"/>
        <v>525.2199999999999</v>
      </c>
      <c r="M22" s="44">
        <f t="shared" si="2"/>
        <v>317.99</v>
      </c>
      <c r="N22" s="44">
        <f t="shared" si="2"/>
        <v>42036.609999999986</v>
      </c>
      <c r="O22" s="45">
        <f>SUM(O9:O21)</f>
        <v>1.0000000000000002</v>
      </c>
    </row>
  </sheetData>
  <sheetProtection/>
  <mergeCells count="3">
    <mergeCell ref="A4:N4"/>
    <mergeCell ref="A5:N5"/>
    <mergeCell ref="B7:O7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75" zoomScaleNormal="75" zoomScaleSheetLayoutView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2" bestFit="1" customWidth="1"/>
    <col min="2" max="2" width="5.7109375" style="2" bestFit="1" customWidth="1"/>
    <col min="3" max="3" width="7.57421875" style="2" bestFit="1" customWidth="1"/>
    <col min="4" max="5" width="9.28125" style="2" bestFit="1" customWidth="1"/>
    <col min="6" max="6" width="9.7109375" style="2" bestFit="1" customWidth="1"/>
    <col min="7" max="7" width="8.8515625" style="2" bestFit="1" customWidth="1"/>
    <col min="8" max="8" width="10.8515625" style="2" bestFit="1" customWidth="1"/>
    <col min="9" max="9" width="9.28125" style="2" bestFit="1" customWidth="1"/>
    <col min="10" max="10" width="6.421875" style="2" bestFit="1" customWidth="1"/>
    <col min="11" max="12" width="8.00390625" style="2" bestFit="1" customWidth="1"/>
    <col min="13" max="13" width="6.8515625" style="2" bestFit="1" customWidth="1"/>
    <col min="14" max="14" width="10.421875" style="2" bestFit="1" customWidth="1"/>
    <col min="15" max="15" width="8.7109375" style="2" customWidth="1"/>
    <col min="16" max="16" width="9.8515625" style="2" bestFit="1" customWidth="1"/>
    <col min="17" max="16384" width="11.421875" style="2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8">
      <c r="A5" s="197" t="s">
        <v>37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7" spans="2:15" ht="30" customHeight="1">
      <c r="B7" s="213" t="s">
        <v>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14"/>
    </row>
    <row r="8" spans="1:15" ht="30" customHeight="1">
      <c r="A8" s="46" t="s">
        <v>35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0" customHeight="1">
      <c r="A9" s="36" t="s">
        <v>4</v>
      </c>
      <c r="B9" s="25">
        <v>0</v>
      </c>
      <c r="C9" s="25">
        <v>0</v>
      </c>
      <c r="D9" s="25">
        <v>5.92</v>
      </c>
      <c r="E9" s="25">
        <v>4.9</v>
      </c>
      <c r="F9" s="25">
        <v>288.45</v>
      </c>
      <c r="G9" s="25">
        <v>20.16</v>
      </c>
      <c r="H9" s="25">
        <v>1918.49</v>
      </c>
      <c r="I9" s="25">
        <v>116.3</v>
      </c>
      <c r="J9" s="25">
        <v>7.6</v>
      </c>
      <c r="K9" s="25">
        <v>45.51</v>
      </c>
      <c r="L9" s="25">
        <v>0.5</v>
      </c>
      <c r="M9" s="25">
        <v>1.5</v>
      </c>
      <c r="N9" s="25">
        <f>SUM(B9:M9)</f>
        <v>2409.3300000000004</v>
      </c>
      <c r="O9" s="37">
        <f>+N9/$N$22</f>
        <v>0.055534861850309224</v>
      </c>
    </row>
    <row r="10" spans="1:15" ht="30" customHeight="1">
      <c r="A10" s="38" t="s">
        <v>5</v>
      </c>
      <c r="B10" s="26">
        <v>0</v>
      </c>
      <c r="C10" s="26">
        <v>74.5</v>
      </c>
      <c r="D10" s="26">
        <v>27.91</v>
      </c>
      <c r="E10" s="26">
        <v>11.41</v>
      </c>
      <c r="F10" s="26">
        <v>624</v>
      </c>
      <c r="G10" s="26">
        <v>50.73</v>
      </c>
      <c r="H10" s="26">
        <v>46.61</v>
      </c>
      <c r="I10" s="26">
        <v>282.28</v>
      </c>
      <c r="J10" s="26">
        <v>1.35</v>
      </c>
      <c r="K10" s="26">
        <v>146.26</v>
      </c>
      <c r="L10" s="26">
        <v>17.07</v>
      </c>
      <c r="M10" s="26">
        <v>12.76</v>
      </c>
      <c r="N10" s="26">
        <f>SUM(B10:M10)</f>
        <v>1294.8799999999999</v>
      </c>
      <c r="O10" s="39">
        <f aca="true" t="shared" si="0" ref="O10:O21">+N10/$N$22</f>
        <v>0.029846879386687748</v>
      </c>
    </row>
    <row r="11" spans="1:15" ht="30" customHeight="1">
      <c r="A11" s="38" t="s">
        <v>6</v>
      </c>
      <c r="B11" s="26">
        <v>0</v>
      </c>
      <c r="C11" s="26">
        <v>0</v>
      </c>
      <c r="D11" s="26">
        <v>2</v>
      </c>
      <c r="E11" s="26">
        <v>0.2</v>
      </c>
      <c r="F11" s="26">
        <v>0</v>
      </c>
      <c r="G11" s="26">
        <v>6.06</v>
      </c>
      <c r="H11" s="26">
        <v>60.76</v>
      </c>
      <c r="I11" s="26">
        <v>12.38</v>
      </c>
      <c r="J11" s="26">
        <v>6.52</v>
      </c>
      <c r="K11" s="26">
        <v>6</v>
      </c>
      <c r="L11" s="26">
        <v>0</v>
      </c>
      <c r="M11" s="26">
        <v>0</v>
      </c>
      <c r="N11" s="26">
        <f aca="true" t="shared" si="1" ref="N11:N21">SUM(B11:M11)</f>
        <v>93.91999999999999</v>
      </c>
      <c r="O11" s="39">
        <f t="shared" si="0"/>
        <v>0.002164848412206315</v>
      </c>
    </row>
    <row r="12" spans="1:15" ht="30" customHeight="1">
      <c r="A12" s="38" t="s">
        <v>7</v>
      </c>
      <c r="B12" s="26">
        <v>0</v>
      </c>
      <c r="C12" s="26">
        <v>19.8</v>
      </c>
      <c r="D12" s="26">
        <v>162.73</v>
      </c>
      <c r="E12" s="26">
        <v>120.63</v>
      </c>
      <c r="F12" s="26">
        <v>292.53</v>
      </c>
      <c r="G12" s="26">
        <v>79.57</v>
      </c>
      <c r="H12" s="26">
        <v>38.23</v>
      </c>
      <c r="I12" s="26">
        <v>72.24</v>
      </c>
      <c r="J12" s="26">
        <v>11.72</v>
      </c>
      <c r="K12" s="26">
        <v>73.33</v>
      </c>
      <c r="L12" s="26">
        <v>0.5</v>
      </c>
      <c r="M12" s="26">
        <v>0</v>
      </c>
      <c r="N12" s="26">
        <f t="shared" si="1"/>
        <v>871.2800000000001</v>
      </c>
      <c r="O12" s="39">
        <f t="shared" si="0"/>
        <v>0.0200829336093177</v>
      </c>
    </row>
    <row r="13" spans="1:15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1.81</v>
      </c>
      <c r="F13" s="26">
        <v>0</v>
      </c>
      <c r="G13" s="26">
        <v>1.8</v>
      </c>
      <c r="H13" s="26">
        <v>9.67</v>
      </c>
      <c r="I13" s="26">
        <v>3.02</v>
      </c>
      <c r="J13" s="26">
        <v>0</v>
      </c>
      <c r="K13" s="26">
        <v>0</v>
      </c>
      <c r="L13" s="26">
        <v>0</v>
      </c>
      <c r="M13" s="26">
        <v>0</v>
      </c>
      <c r="N13" s="26">
        <f t="shared" si="1"/>
        <v>16.3</v>
      </c>
      <c r="O13" s="39">
        <f t="shared" si="0"/>
        <v>0.00037571368312354066</v>
      </c>
    </row>
    <row r="14" spans="1:15" ht="30" customHeight="1">
      <c r="A14" s="38" t="s">
        <v>9</v>
      </c>
      <c r="B14" s="26">
        <v>0</v>
      </c>
      <c r="C14" s="26">
        <v>0</v>
      </c>
      <c r="D14" s="26">
        <v>0.18</v>
      </c>
      <c r="E14" s="26">
        <v>5.3</v>
      </c>
      <c r="F14" s="26">
        <v>0.1</v>
      </c>
      <c r="G14" s="26">
        <v>0.01</v>
      </c>
      <c r="H14" s="26">
        <v>11.68</v>
      </c>
      <c r="I14" s="26">
        <v>12.61</v>
      </c>
      <c r="J14" s="26">
        <v>0</v>
      </c>
      <c r="K14" s="26">
        <v>0.4</v>
      </c>
      <c r="L14" s="26">
        <v>0</v>
      </c>
      <c r="M14" s="26">
        <v>0</v>
      </c>
      <c r="N14" s="26">
        <f t="shared" si="1"/>
        <v>30.279999999999998</v>
      </c>
      <c r="O14" s="39">
        <f t="shared" si="0"/>
        <v>0.0006979515536798043</v>
      </c>
    </row>
    <row r="15" spans="1:15" ht="30" customHeight="1">
      <c r="A15" s="38" t="s">
        <v>10</v>
      </c>
      <c r="B15" s="26">
        <v>0</v>
      </c>
      <c r="C15" s="26">
        <v>61</v>
      </c>
      <c r="D15" s="26">
        <v>1263.29</v>
      </c>
      <c r="E15" s="26">
        <v>831.550000000001</v>
      </c>
      <c r="F15" s="26">
        <v>911.45</v>
      </c>
      <c r="G15" s="26">
        <v>551.27</v>
      </c>
      <c r="H15" s="26">
        <v>2243.35</v>
      </c>
      <c r="I15" s="26">
        <v>187.22</v>
      </c>
      <c r="J15" s="26">
        <v>24.26</v>
      </c>
      <c r="K15" s="26">
        <v>216.09</v>
      </c>
      <c r="L15" s="26">
        <v>30.7</v>
      </c>
      <c r="M15" s="26">
        <v>0.77</v>
      </c>
      <c r="N15" s="26">
        <f t="shared" si="1"/>
        <v>6320.950000000002</v>
      </c>
      <c r="O15" s="39">
        <f t="shared" si="0"/>
        <v>0.1456973868306592</v>
      </c>
    </row>
    <row r="16" spans="1:15" ht="30" customHeight="1">
      <c r="A16" s="38" t="s">
        <v>11</v>
      </c>
      <c r="B16" s="26">
        <v>0</v>
      </c>
      <c r="C16" s="26">
        <v>0</v>
      </c>
      <c r="D16" s="26">
        <v>644.55</v>
      </c>
      <c r="E16" s="26">
        <v>15.91</v>
      </c>
      <c r="F16" s="26">
        <v>85.85</v>
      </c>
      <c r="G16" s="26">
        <v>41.18</v>
      </c>
      <c r="H16" s="26">
        <v>437.45</v>
      </c>
      <c r="I16" s="26">
        <v>15.36</v>
      </c>
      <c r="J16" s="26">
        <v>0</v>
      </c>
      <c r="K16" s="26">
        <v>1.2</v>
      </c>
      <c r="L16" s="26">
        <v>0</v>
      </c>
      <c r="M16" s="26">
        <v>0.05</v>
      </c>
      <c r="N16" s="26">
        <f t="shared" si="1"/>
        <v>1241.5499999999997</v>
      </c>
      <c r="O16" s="39">
        <f t="shared" si="0"/>
        <v>0.028617627195216676</v>
      </c>
    </row>
    <row r="17" spans="1:15" ht="30" customHeight="1">
      <c r="A17" s="38" t="s">
        <v>12</v>
      </c>
      <c r="B17" s="26">
        <v>0</v>
      </c>
      <c r="C17" s="26">
        <v>0</v>
      </c>
      <c r="D17" s="26">
        <v>8.48</v>
      </c>
      <c r="E17" s="26">
        <v>1.34</v>
      </c>
      <c r="F17" s="26">
        <v>164.2</v>
      </c>
      <c r="G17" s="26">
        <v>166.87</v>
      </c>
      <c r="H17" s="26">
        <v>6897.92</v>
      </c>
      <c r="I17" s="26">
        <v>4.83</v>
      </c>
      <c r="J17" s="26">
        <v>2.77</v>
      </c>
      <c r="K17" s="26">
        <v>1.95</v>
      </c>
      <c r="L17" s="26">
        <v>0</v>
      </c>
      <c r="M17" s="26">
        <v>0</v>
      </c>
      <c r="N17" s="26">
        <f t="shared" si="1"/>
        <v>7248.360000000001</v>
      </c>
      <c r="O17" s="39">
        <f t="shared" si="0"/>
        <v>0.16707411240523604</v>
      </c>
    </row>
    <row r="18" spans="1:15" ht="30" customHeight="1">
      <c r="A18" s="38" t="s">
        <v>13</v>
      </c>
      <c r="B18" s="26">
        <v>0</v>
      </c>
      <c r="C18" s="26">
        <v>0</v>
      </c>
      <c r="D18" s="26">
        <v>3.98</v>
      </c>
      <c r="E18" s="26">
        <v>33.21</v>
      </c>
      <c r="F18" s="26">
        <v>96.85</v>
      </c>
      <c r="G18" s="26">
        <v>1</v>
      </c>
      <c r="H18" s="26">
        <v>11.93</v>
      </c>
      <c r="I18" s="26">
        <v>3.62</v>
      </c>
      <c r="J18" s="26">
        <v>0</v>
      </c>
      <c r="K18" s="26">
        <v>0</v>
      </c>
      <c r="L18" s="26">
        <v>0</v>
      </c>
      <c r="M18" s="26">
        <v>1.51</v>
      </c>
      <c r="N18" s="26">
        <f t="shared" si="1"/>
        <v>152.1</v>
      </c>
      <c r="O18" s="39">
        <f t="shared" si="0"/>
        <v>0.003505892711846045</v>
      </c>
    </row>
    <row r="19" spans="1:15" ht="30" customHeight="1">
      <c r="A19" s="38" t="s">
        <v>14</v>
      </c>
      <c r="B19" s="26">
        <v>0</v>
      </c>
      <c r="C19" s="26">
        <v>11.01</v>
      </c>
      <c r="D19" s="26">
        <v>925.85</v>
      </c>
      <c r="E19" s="26">
        <v>87.21</v>
      </c>
      <c r="F19" s="26">
        <v>3979.86</v>
      </c>
      <c r="G19" s="26">
        <v>96.02</v>
      </c>
      <c r="H19" s="26">
        <v>1637.92</v>
      </c>
      <c r="I19" s="26">
        <v>685.91</v>
      </c>
      <c r="J19" s="26">
        <v>7.71</v>
      </c>
      <c r="K19" s="26">
        <v>137.77</v>
      </c>
      <c r="L19" s="26">
        <v>0</v>
      </c>
      <c r="M19" s="26">
        <v>0.4</v>
      </c>
      <c r="N19" s="26">
        <f t="shared" si="1"/>
        <v>7569.660000000001</v>
      </c>
      <c r="O19" s="39">
        <f t="shared" si="0"/>
        <v>0.1744800514474197</v>
      </c>
    </row>
    <row r="20" spans="1:15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0.24</v>
      </c>
      <c r="I20" s="26">
        <v>3.18</v>
      </c>
      <c r="J20" s="26">
        <v>0</v>
      </c>
      <c r="K20" s="26">
        <v>0</v>
      </c>
      <c r="L20" s="26">
        <v>0</v>
      </c>
      <c r="M20" s="26">
        <v>0</v>
      </c>
      <c r="N20" s="26">
        <f t="shared" si="1"/>
        <v>3.42</v>
      </c>
      <c r="O20" s="39">
        <f t="shared" si="0"/>
        <v>7.883072369831344E-05</v>
      </c>
    </row>
    <row r="21" spans="1:15" ht="30" customHeight="1">
      <c r="A21" s="40" t="s">
        <v>16</v>
      </c>
      <c r="B21" s="27">
        <v>0</v>
      </c>
      <c r="C21" s="27">
        <v>11.21</v>
      </c>
      <c r="D21" s="27">
        <v>0.72</v>
      </c>
      <c r="E21" s="27">
        <v>0</v>
      </c>
      <c r="F21" s="27">
        <v>16.2</v>
      </c>
      <c r="G21" s="27">
        <v>42.51</v>
      </c>
      <c r="H21" s="27">
        <v>15421.63</v>
      </c>
      <c r="I21" s="27">
        <v>51.01</v>
      </c>
      <c r="J21" s="27">
        <v>0.06</v>
      </c>
      <c r="K21" s="27">
        <v>95.24</v>
      </c>
      <c r="L21" s="27">
        <v>473.48</v>
      </c>
      <c r="M21" s="27">
        <v>20.01</v>
      </c>
      <c r="N21" s="27">
        <f t="shared" si="1"/>
        <v>16132.069999999998</v>
      </c>
      <c r="O21" s="41">
        <f t="shared" si="0"/>
        <v>0.37184291019059973</v>
      </c>
    </row>
    <row r="22" spans="1:15" ht="30" customHeight="1">
      <c r="A22" s="43" t="s">
        <v>36</v>
      </c>
      <c r="B22" s="44">
        <f>SUM(B9:B21)</f>
        <v>0</v>
      </c>
      <c r="C22" s="44">
        <f>SUM(C9:C21)</f>
        <v>177.52</v>
      </c>
      <c r="D22" s="44">
        <f aca="true" t="shared" si="2" ref="D22:O22">SUM(D9:D21)</f>
        <v>3045.6099999999997</v>
      </c>
      <c r="E22" s="44">
        <f t="shared" si="2"/>
        <v>1113.470000000001</v>
      </c>
      <c r="F22" s="44">
        <f t="shared" si="2"/>
        <v>6459.489999999999</v>
      </c>
      <c r="G22" s="44">
        <f t="shared" si="2"/>
        <v>1057.1799999999998</v>
      </c>
      <c r="H22" s="44">
        <f t="shared" si="2"/>
        <v>28735.879999999997</v>
      </c>
      <c r="I22" s="44">
        <f t="shared" si="2"/>
        <v>1449.96</v>
      </c>
      <c r="J22" s="44">
        <f>SUM(J9:J21)</f>
        <v>61.99000000000001</v>
      </c>
      <c r="K22" s="44">
        <f>SUM(K9:K21)</f>
        <v>723.7499999999999</v>
      </c>
      <c r="L22" s="44">
        <f t="shared" si="2"/>
        <v>522.25</v>
      </c>
      <c r="M22" s="44">
        <f t="shared" si="2"/>
        <v>37</v>
      </c>
      <c r="N22" s="44">
        <f t="shared" si="2"/>
        <v>43384.1</v>
      </c>
      <c r="O22" s="45">
        <f t="shared" si="2"/>
        <v>1</v>
      </c>
    </row>
  </sheetData>
  <sheetProtection/>
  <mergeCells count="3">
    <mergeCell ref="B7:O7"/>
    <mergeCell ref="A4:O4"/>
    <mergeCell ref="A5:O5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1" sqref="A1:A3"/>
    </sheetView>
  </sheetViews>
  <sheetFormatPr defaultColWidth="11.421875" defaultRowHeight="12.75" customHeight="1"/>
  <cols>
    <col min="1" max="1" width="90.421875" style="2" bestFit="1" customWidth="1"/>
    <col min="2" max="2" width="6.8515625" style="2" bestFit="1" customWidth="1"/>
    <col min="3" max="3" width="8.00390625" style="2" bestFit="1" customWidth="1"/>
    <col min="4" max="4" width="9.7109375" style="2" bestFit="1" customWidth="1"/>
    <col min="5" max="9" width="9.28125" style="2" bestFit="1" customWidth="1"/>
    <col min="10" max="10" width="6.8515625" style="2" bestFit="1" customWidth="1"/>
    <col min="11" max="11" width="7.57421875" style="2" bestFit="1" customWidth="1"/>
    <col min="12" max="12" width="9.28125" style="2" bestFit="1" customWidth="1"/>
    <col min="13" max="13" width="8.00390625" style="2" bestFit="1" customWidth="1"/>
    <col min="14" max="14" width="10.140625" style="2" bestFit="1" customWidth="1"/>
    <col min="15" max="15" width="8.7109375" style="2" customWidth="1"/>
    <col min="16" max="16384" width="11.421875" style="2" customWidth="1"/>
  </cols>
  <sheetData>
    <row r="1" ht="12.75" customHeight="1">
      <c r="A1" s="35" t="s">
        <v>31</v>
      </c>
    </row>
    <row r="2" ht="12.75" customHeight="1">
      <c r="A2" s="35" t="s">
        <v>165</v>
      </c>
    </row>
    <row r="3" ht="12.75" customHeight="1">
      <c r="A3" s="35" t="s">
        <v>166</v>
      </c>
    </row>
    <row r="4" spans="1:26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8">
      <c r="A5" s="197" t="s">
        <v>38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16" s="8" customFormat="1" ht="30" customHeight="1">
      <c r="A7" s="2"/>
      <c r="B7" s="213" t="s">
        <v>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14"/>
      <c r="P7" s="1"/>
    </row>
    <row r="8" spans="1:17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  <c r="Q8" s="5"/>
    </row>
    <row r="9" spans="1:17" ht="30" customHeight="1">
      <c r="A9" s="36" t="s">
        <v>4</v>
      </c>
      <c r="B9" s="25">
        <v>0</v>
      </c>
      <c r="C9" s="25">
        <v>0</v>
      </c>
      <c r="D9" s="25">
        <v>193.39</v>
      </c>
      <c r="E9" s="25">
        <v>3.8</v>
      </c>
      <c r="F9" s="25">
        <v>497.21</v>
      </c>
      <c r="G9" s="25">
        <v>109.7</v>
      </c>
      <c r="H9" s="25">
        <v>169.84</v>
      </c>
      <c r="I9" s="25">
        <v>172.65</v>
      </c>
      <c r="J9" s="25">
        <v>17.83</v>
      </c>
      <c r="K9" s="25">
        <v>157.48</v>
      </c>
      <c r="L9" s="25">
        <v>0</v>
      </c>
      <c r="M9" s="25">
        <v>0</v>
      </c>
      <c r="N9" s="25">
        <f>SUM(B9:M9)</f>
        <v>1321.9</v>
      </c>
      <c r="O9" s="37">
        <v>4.818383988139362</v>
      </c>
      <c r="Q9" s="5"/>
    </row>
    <row r="10" spans="1:15" ht="30" customHeight="1">
      <c r="A10" s="38" t="s">
        <v>5</v>
      </c>
      <c r="B10" s="26">
        <v>0</v>
      </c>
      <c r="C10" s="26">
        <v>2.47</v>
      </c>
      <c r="D10" s="26">
        <v>43.7</v>
      </c>
      <c r="E10" s="26">
        <v>53.68</v>
      </c>
      <c r="F10" s="26">
        <v>451.7</v>
      </c>
      <c r="G10" s="26">
        <v>16.2</v>
      </c>
      <c r="H10" s="26">
        <v>67.24</v>
      </c>
      <c r="I10" s="26">
        <v>80.17</v>
      </c>
      <c r="J10" s="26">
        <v>5</v>
      </c>
      <c r="K10" s="26">
        <v>150.89</v>
      </c>
      <c r="L10" s="26">
        <v>648.89</v>
      </c>
      <c r="M10" s="26">
        <v>196.06</v>
      </c>
      <c r="N10" s="26">
        <f>SUM(B10:M10)</f>
        <v>1716</v>
      </c>
      <c r="O10" s="39">
        <v>3.261675315048184</v>
      </c>
    </row>
    <row r="11" spans="1:17" ht="30" customHeight="1">
      <c r="A11" s="38" t="s">
        <v>6</v>
      </c>
      <c r="B11" s="26">
        <v>0</v>
      </c>
      <c r="C11" s="26">
        <v>0</v>
      </c>
      <c r="D11" s="26">
        <v>0</v>
      </c>
      <c r="E11" s="26">
        <v>6.6</v>
      </c>
      <c r="F11" s="26">
        <v>1.4</v>
      </c>
      <c r="G11" s="26">
        <v>36.03</v>
      </c>
      <c r="H11" s="26">
        <v>78.35</v>
      </c>
      <c r="I11" s="26">
        <v>9.42</v>
      </c>
      <c r="J11" s="26">
        <v>9.08</v>
      </c>
      <c r="K11" s="26">
        <v>21.65</v>
      </c>
      <c r="L11" s="26">
        <v>0</v>
      </c>
      <c r="M11" s="26">
        <v>0</v>
      </c>
      <c r="N11" s="26">
        <f aca="true" t="shared" si="0" ref="N11:N21">SUM(B11:M11)</f>
        <v>162.53</v>
      </c>
      <c r="O11" s="39">
        <v>1.6864343958487769</v>
      </c>
      <c r="P11" s="6"/>
      <c r="Q11" s="5"/>
    </row>
    <row r="12" spans="1:16" ht="30" customHeight="1">
      <c r="A12" s="38" t="s">
        <v>7</v>
      </c>
      <c r="B12" s="26">
        <v>0</v>
      </c>
      <c r="C12" s="26">
        <v>342.78</v>
      </c>
      <c r="D12" s="26">
        <v>749.83</v>
      </c>
      <c r="E12" s="26">
        <v>246.34</v>
      </c>
      <c r="F12" s="26">
        <v>92.1</v>
      </c>
      <c r="G12" s="26">
        <v>152.34</v>
      </c>
      <c r="H12" s="26">
        <v>54.95</v>
      </c>
      <c r="I12" s="26">
        <v>69.38</v>
      </c>
      <c r="J12" s="26">
        <v>1.54</v>
      </c>
      <c r="K12" s="26">
        <v>29.8</v>
      </c>
      <c r="L12" s="26">
        <v>165.18</v>
      </c>
      <c r="M12" s="26">
        <v>0.04</v>
      </c>
      <c r="N12" s="26">
        <f t="shared" si="0"/>
        <v>1904.2799999999997</v>
      </c>
      <c r="O12" s="39">
        <v>9.321719792438845</v>
      </c>
      <c r="P12" s="7"/>
    </row>
    <row r="13" spans="1:16" ht="30" customHeight="1">
      <c r="A13" s="38" t="s">
        <v>8</v>
      </c>
      <c r="B13" s="26">
        <v>0</v>
      </c>
      <c r="C13" s="26">
        <v>0</v>
      </c>
      <c r="D13" s="26">
        <v>47</v>
      </c>
      <c r="E13" s="26">
        <v>15</v>
      </c>
      <c r="F13" s="26">
        <v>0.4</v>
      </c>
      <c r="G13" s="26">
        <v>22.1</v>
      </c>
      <c r="H13" s="26">
        <v>5.88</v>
      </c>
      <c r="I13" s="26">
        <v>0.01</v>
      </c>
      <c r="J13" s="26">
        <v>0.12</v>
      </c>
      <c r="K13" s="26">
        <v>0</v>
      </c>
      <c r="L13" s="26">
        <v>0</v>
      </c>
      <c r="M13" s="26">
        <v>0</v>
      </c>
      <c r="N13" s="26">
        <f t="shared" si="0"/>
        <v>90.51</v>
      </c>
      <c r="O13" s="39">
        <v>0.5930318754633062</v>
      </c>
      <c r="P13" s="7"/>
    </row>
    <row r="14" spans="1:17" ht="30" customHeight="1">
      <c r="A14" s="38" t="s">
        <v>9</v>
      </c>
      <c r="B14" s="26">
        <v>0</v>
      </c>
      <c r="C14" s="26">
        <v>0</v>
      </c>
      <c r="D14" s="26">
        <v>11.2</v>
      </c>
      <c r="E14" s="26">
        <v>6.01</v>
      </c>
      <c r="F14" s="26">
        <v>0</v>
      </c>
      <c r="G14" s="26">
        <v>3</v>
      </c>
      <c r="H14" s="26">
        <v>7.12</v>
      </c>
      <c r="I14" s="26">
        <v>197.04</v>
      </c>
      <c r="J14" s="26">
        <v>0</v>
      </c>
      <c r="K14" s="26">
        <v>12.1</v>
      </c>
      <c r="L14" s="26">
        <v>4</v>
      </c>
      <c r="M14" s="26">
        <v>0</v>
      </c>
      <c r="N14" s="26">
        <f t="shared" si="0"/>
        <v>240.47</v>
      </c>
      <c r="O14" s="39">
        <v>0.6486286137879912</v>
      </c>
      <c r="Q14" s="5"/>
    </row>
    <row r="15" spans="1:16" ht="30" customHeight="1">
      <c r="A15" s="38" t="s">
        <v>10</v>
      </c>
      <c r="B15" s="26">
        <v>0</v>
      </c>
      <c r="C15" s="26">
        <v>28.55</v>
      </c>
      <c r="D15" s="26">
        <v>1213.33</v>
      </c>
      <c r="E15" s="26">
        <v>1445.13</v>
      </c>
      <c r="F15" s="26">
        <v>1721.75</v>
      </c>
      <c r="G15" s="26">
        <v>833.54</v>
      </c>
      <c r="H15" s="26">
        <v>357.8699999999992</v>
      </c>
      <c r="I15" s="26">
        <v>163.3</v>
      </c>
      <c r="J15" s="26">
        <v>11.3</v>
      </c>
      <c r="K15" s="26">
        <v>48.18</v>
      </c>
      <c r="L15" s="26">
        <v>5.29</v>
      </c>
      <c r="M15" s="26">
        <v>0</v>
      </c>
      <c r="N15" s="26">
        <f t="shared" si="0"/>
        <v>5828.24</v>
      </c>
      <c r="O15" s="39">
        <v>33.3765752409192</v>
      </c>
      <c r="P15" s="7"/>
    </row>
    <row r="16" spans="1:16" ht="30" customHeight="1">
      <c r="A16" s="38" t="s">
        <v>11</v>
      </c>
      <c r="B16" s="26">
        <v>0</v>
      </c>
      <c r="C16" s="26">
        <v>0.01</v>
      </c>
      <c r="D16" s="26">
        <v>232.43</v>
      </c>
      <c r="E16" s="26">
        <v>26.5</v>
      </c>
      <c r="F16" s="26">
        <v>22.72</v>
      </c>
      <c r="G16" s="26">
        <v>44.46</v>
      </c>
      <c r="H16" s="26">
        <v>121.39</v>
      </c>
      <c r="I16" s="26">
        <v>11.75</v>
      </c>
      <c r="J16" s="26">
        <v>1.25</v>
      </c>
      <c r="K16" s="26">
        <v>94.1</v>
      </c>
      <c r="L16" s="26">
        <v>0</v>
      </c>
      <c r="M16" s="26">
        <v>0.51</v>
      </c>
      <c r="N16" s="26">
        <f t="shared" si="0"/>
        <v>555.1199999999999</v>
      </c>
      <c r="O16" s="39">
        <v>3.9844329132690883</v>
      </c>
      <c r="P16" s="7"/>
    </row>
    <row r="17" spans="1:17" ht="30" customHeight="1">
      <c r="A17" s="38" t="s">
        <v>12</v>
      </c>
      <c r="B17" s="26">
        <v>0</v>
      </c>
      <c r="C17" s="26">
        <v>0</v>
      </c>
      <c r="D17" s="26">
        <v>2.42</v>
      </c>
      <c r="E17" s="26">
        <v>17.7</v>
      </c>
      <c r="F17" s="26">
        <v>0.9</v>
      </c>
      <c r="G17" s="26">
        <v>51.97</v>
      </c>
      <c r="H17" s="26">
        <v>40.35</v>
      </c>
      <c r="I17" s="26">
        <v>2.64</v>
      </c>
      <c r="J17" s="26">
        <v>1.21</v>
      </c>
      <c r="K17" s="26">
        <v>1.2</v>
      </c>
      <c r="L17" s="26">
        <v>0</v>
      </c>
      <c r="M17" s="26">
        <v>0</v>
      </c>
      <c r="N17" s="26">
        <f t="shared" si="0"/>
        <v>118.39</v>
      </c>
      <c r="O17" s="39">
        <v>1.3713862120088955</v>
      </c>
      <c r="Q17" s="5"/>
    </row>
    <row r="18" spans="1:17" ht="30" customHeight="1">
      <c r="A18" s="38" t="s">
        <v>13</v>
      </c>
      <c r="B18" s="26">
        <v>0</v>
      </c>
      <c r="C18" s="26">
        <v>0</v>
      </c>
      <c r="D18" s="26">
        <v>132.83</v>
      </c>
      <c r="E18" s="26">
        <v>135.59</v>
      </c>
      <c r="F18" s="26">
        <v>762.37</v>
      </c>
      <c r="G18" s="26">
        <v>5</v>
      </c>
      <c r="H18" s="26">
        <v>8.37</v>
      </c>
      <c r="I18" s="26">
        <v>2.03</v>
      </c>
      <c r="J18" s="26">
        <v>0.1</v>
      </c>
      <c r="K18" s="26">
        <v>0</v>
      </c>
      <c r="L18" s="26">
        <v>0.03</v>
      </c>
      <c r="M18" s="26">
        <v>0.01</v>
      </c>
      <c r="N18" s="26">
        <f t="shared" si="0"/>
        <v>1046.3299999999997</v>
      </c>
      <c r="O18" s="39">
        <v>1.3157894736842104</v>
      </c>
      <c r="Q18" s="5"/>
    </row>
    <row r="19" spans="1:17" ht="30" customHeight="1">
      <c r="A19" s="38" t="s">
        <v>14</v>
      </c>
      <c r="B19" s="26">
        <v>0</v>
      </c>
      <c r="C19" s="26">
        <v>4.1</v>
      </c>
      <c r="D19" s="26">
        <v>1379.98</v>
      </c>
      <c r="E19" s="26">
        <v>240.13</v>
      </c>
      <c r="F19" s="26">
        <v>1735.2</v>
      </c>
      <c r="G19" s="26">
        <v>252.78</v>
      </c>
      <c r="H19" s="26">
        <v>484.74</v>
      </c>
      <c r="I19" s="26">
        <v>611.72</v>
      </c>
      <c r="J19" s="26">
        <v>43.3</v>
      </c>
      <c r="K19" s="26">
        <v>136.4</v>
      </c>
      <c r="L19" s="26">
        <v>0</v>
      </c>
      <c r="M19" s="26">
        <v>0</v>
      </c>
      <c r="N19" s="26">
        <f t="shared" si="0"/>
        <v>4888.35</v>
      </c>
      <c r="O19" s="39">
        <v>32.2646404744255</v>
      </c>
      <c r="P19" s="7"/>
      <c r="Q19" s="5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2</v>
      </c>
      <c r="I20" s="26">
        <v>0.09</v>
      </c>
      <c r="J20" s="26">
        <v>0</v>
      </c>
      <c r="K20" s="26">
        <v>0</v>
      </c>
      <c r="L20" s="26">
        <v>3</v>
      </c>
      <c r="M20" s="26">
        <v>0</v>
      </c>
      <c r="N20" s="26">
        <f t="shared" si="0"/>
        <v>5.09</v>
      </c>
      <c r="O20" s="39">
        <v>0.1111934766493699</v>
      </c>
      <c r="Q20" s="5"/>
    </row>
    <row r="21" spans="1:17" ht="30" customHeight="1">
      <c r="A21" s="40" t="s">
        <v>16</v>
      </c>
      <c r="B21" s="27">
        <v>35.67</v>
      </c>
      <c r="C21" s="27">
        <v>20.88</v>
      </c>
      <c r="D21" s="27">
        <v>28.35</v>
      </c>
      <c r="E21" s="27">
        <v>0</v>
      </c>
      <c r="F21" s="27">
        <v>6.1</v>
      </c>
      <c r="G21" s="27">
        <v>36.82</v>
      </c>
      <c r="H21" s="27">
        <v>579.16</v>
      </c>
      <c r="I21" s="27">
        <v>15.3</v>
      </c>
      <c r="J21" s="27">
        <v>0.06</v>
      </c>
      <c r="K21" s="27">
        <v>59.3</v>
      </c>
      <c r="L21" s="27">
        <v>627.24</v>
      </c>
      <c r="M21" s="27">
        <v>36.12</v>
      </c>
      <c r="N21" s="27">
        <f t="shared" si="0"/>
        <v>1444.9999999999998</v>
      </c>
      <c r="O21" s="41">
        <v>7.246108228317272</v>
      </c>
      <c r="Q21" s="5"/>
    </row>
    <row r="22" spans="1:15" ht="30" customHeight="1">
      <c r="A22" s="43" t="s">
        <v>2</v>
      </c>
      <c r="B22" s="44">
        <f>SUM(B9:B21)</f>
        <v>35.67</v>
      </c>
      <c r="C22" s="44">
        <f aca="true" t="shared" si="1" ref="C22:N22">SUM(C9:C21)</f>
        <v>398.79</v>
      </c>
      <c r="D22" s="44">
        <f t="shared" si="1"/>
        <v>4034.4599999999996</v>
      </c>
      <c r="E22" s="44">
        <f t="shared" si="1"/>
        <v>2196.48</v>
      </c>
      <c r="F22" s="44">
        <f t="shared" si="1"/>
        <v>5291.85</v>
      </c>
      <c r="G22" s="44">
        <f t="shared" si="1"/>
        <v>1563.9399999999998</v>
      </c>
      <c r="H22" s="44">
        <f t="shared" si="1"/>
        <v>1977.2599999999989</v>
      </c>
      <c r="I22" s="44">
        <f t="shared" si="1"/>
        <v>1335.5</v>
      </c>
      <c r="J22" s="44">
        <f t="shared" si="1"/>
        <v>90.78999999999999</v>
      </c>
      <c r="K22" s="44">
        <f t="shared" si="1"/>
        <v>711.1</v>
      </c>
      <c r="L22" s="44">
        <f t="shared" si="1"/>
        <v>1453.6299999999999</v>
      </c>
      <c r="M22" s="44">
        <f t="shared" si="1"/>
        <v>232.73999999999998</v>
      </c>
      <c r="N22" s="44">
        <f t="shared" si="1"/>
        <v>19322.21</v>
      </c>
      <c r="O22" s="45">
        <v>100</v>
      </c>
    </row>
  </sheetData>
  <sheetProtection/>
  <mergeCells count="3">
    <mergeCell ref="A4:O4"/>
    <mergeCell ref="A5:O5"/>
    <mergeCell ref="B7:O7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1" sqref="A1:A3"/>
    </sheetView>
  </sheetViews>
  <sheetFormatPr defaultColWidth="11.421875" defaultRowHeight="12.75" customHeight="1"/>
  <cols>
    <col min="1" max="1" width="90.421875" style="2" bestFit="1" customWidth="1"/>
    <col min="2" max="2" width="6.421875" style="2" bestFit="1" customWidth="1"/>
    <col min="3" max="3" width="9.28125" style="2" bestFit="1" customWidth="1"/>
    <col min="4" max="5" width="9.7109375" style="2" bestFit="1" customWidth="1"/>
    <col min="6" max="6" width="10.421875" style="2" bestFit="1" customWidth="1"/>
    <col min="7" max="7" width="9.28125" style="2" bestFit="1" customWidth="1"/>
    <col min="8" max="9" width="9.7109375" style="2" bestFit="1" customWidth="1"/>
    <col min="10" max="11" width="7.57421875" style="2" bestFit="1" customWidth="1"/>
    <col min="12" max="12" width="8.00390625" style="2" bestFit="1" customWidth="1"/>
    <col min="13" max="13" width="10.421875" style="2" bestFit="1" customWidth="1"/>
    <col min="14" max="14" width="10.8515625" style="2" bestFit="1" customWidth="1"/>
    <col min="15" max="15" width="8.7109375" style="2" customWidth="1"/>
    <col min="16" max="16384" width="11.421875" style="2" customWidth="1"/>
  </cols>
  <sheetData>
    <row r="1" ht="12.75" customHeight="1">
      <c r="A1" s="35" t="s">
        <v>31</v>
      </c>
    </row>
    <row r="2" ht="12.75" customHeight="1">
      <c r="A2" s="35" t="s">
        <v>165</v>
      </c>
    </row>
    <row r="3" ht="12.75" customHeight="1">
      <c r="A3" s="35" t="s">
        <v>166</v>
      </c>
    </row>
    <row r="4" spans="1:26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8">
      <c r="A5" s="197" t="s">
        <v>34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16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/>
    </row>
    <row r="7" spans="2:16" ht="30" customHeight="1">
      <c r="B7" s="213" t="s">
        <v>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14"/>
      <c r="P7" s="1"/>
    </row>
    <row r="8" spans="1:16" s="8" customFormat="1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  <c r="P8" s="1"/>
    </row>
    <row r="9" spans="1:17" ht="30" customHeight="1">
      <c r="A9" s="36" t="s">
        <v>4</v>
      </c>
      <c r="B9" s="25">
        <v>0</v>
      </c>
      <c r="C9" s="25">
        <v>2</v>
      </c>
      <c r="D9" s="25">
        <v>20.74</v>
      </c>
      <c r="E9" s="25">
        <v>4.62</v>
      </c>
      <c r="F9" s="25">
        <v>30.3</v>
      </c>
      <c r="G9" s="25">
        <v>225.91</v>
      </c>
      <c r="H9" s="25">
        <v>180.02</v>
      </c>
      <c r="I9" s="25">
        <v>240.12</v>
      </c>
      <c r="J9" s="25">
        <v>1.91</v>
      </c>
      <c r="K9" s="25">
        <v>28.7</v>
      </c>
      <c r="L9" s="25">
        <v>0</v>
      </c>
      <c r="M9" s="25">
        <v>0</v>
      </c>
      <c r="N9" s="25">
        <f>SUM(B9:M9)</f>
        <v>734.32</v>
      </c>
      <c r="O9" s="37">
        <v>2.9460393807304976</v>
      </c>
      <c r="Q9" s="5"/>
    </row>
    <row r="10" spans="1:17" ht="30" customHeight="1">
      <c r="A10" s="38" t="s">
        <v>5</v>
      </c>
      <c r="B10" s="26">
        <v>0</v>
      </c>
      <c r="C10" s="26">
        <v>9.05</v>
      </c>
      <c r="D10" s="26">
        <v>180.72</v>
      </c>
      <c r="E10" s="26">
        <v>612.25</v>
      </c>
      <c r="F10" s="26">
        <v>1274.75</v>
      </c>
      <c r="G10" s="26">
        <v>169.37</v>
      </c>
      <c r="H10" s="26">
        <v>296.34</v>
      </c>
      <c r="I10" s="26">
        <v>1279.38</v>
      </c>
      <c r="J10" s="26">
        <v>34.62</v>
      </c>
      <c r="K10" s="26">
        <v>73.19</v>
      </c>
      <c r="L10" s="26">
        <v>5.58</v>
      </c>
      <c r="M10" s="26">
        <v>4.7</v>
      </c>
      <c r="N10" s="26">
        <f aca="true" t="shared" si="0" ref="N10:N21">SUM(B10:M10)</f>
        <v>3939.95</v>
      </c>
      <c r="O10" s="39">
        <v>4.223658499924846</v>
      </c>
      <c r="Q10" s="5"/>
    </row>
    <row r="11" spans="1:15" ht="30" customHeight="1">
      <c r="A11" s="38" t="s">
        <v>6</v>
      </c>
      <c r="B11" s="26">
        <v>0</v>
      </c>
      <c r="C11" s="26">
        <v>0</v>
      </c>
      <c r="D11" s="26">
        <v>0</v>
      </c>
      <c r="E11" s="26">
        <v>4.6</v>
      </c>
      <c r="F11" s="26">
        <v>1013</v>
      </c>
      <c r="G11" s="26">
        <v>5.9</v>
      </c>
      <c r="H11" s="26">
        <v>68.15</v>
      </c>
      <c r="I11" s="26">
        <v>61.6</v>
      </c>
      <c r="J11" s="26">
        <v>12.71</v>
      </c>
      <c r="K11" s="26">
        <v>0.05</v>
      </c>
      <c r="L11" s="26">
        <v>0</v>
      </c>
      <c r="M11" s="26">
        <v>0</v>
      </c>
      <c r="N11" s="26">
        <f t="shared" si="0"/>
        <v>1166.01</v>
      </c>
      <c r="O11" s="39">
        <v>0.811663911017586</v>
      </c>
    </row>
    <row r="12" spans="1:17" ht="30" customHeight="1">
      <c r="A12" s="38" t="s">
        <v>7</v>
      </c>
      <c r="B12" s="26">
        <v>0</v>
      </c>
      <c r="C12" s="26">
        <v>63.32</v>
      </c>
      <c r="D12" s="26">
        <v>1753.13</v>
      </c>
      <c r="E12" s="26">
        <v>1034.52</v>
      </c>
      <c r="F12" s="26">
        <v>1631.96</v>
      </c>
      <c r="G12" s="26">
        <v>190.63</v>
      </c>
      <c r="H12" s="26">
        <v>122.16</v>
      </c>
      <c r="I12" s="26">
        <v>1338.75</v>
      </c>
      <c r="J12" s="26">
        <v>24.28</v>
      </c>
      <c r="K12" s="26">
        <v>29.43</v>
      </c>
      <c r="L12" s="26">
        <v>358.06</v>
      </c>
      <c r="M12" s="26">
        <v>15470.01</v>
      </c>
      <c r="N12" s="26">
        <f t="shared" si="0"/>
        <v>22016.25</v>
      </c>
      <c r="O12" s="39">
        <v>8.071546670674884</v>
      </c>
      <c r="P12" s="6"/>
      <c r="Q12" s="5"/>
    </row>
    <row r="13" spans="1:16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210.3</v>
      </c>
      <c r="F13" s="26">
        <v>0</v>
      </c>
      <c r="G13" s="26">
        <v>18.4</v>
      </c>
      <c r="H13" s="26">
        <v>30.32</v>
      </c>
      <c r="I13" s="26">
        <v>14.43</v>
      </c>
      <c r="J13" s="26">
        <v>0.87</v>
      </c>
      <c r="K13" s="26">
        <v>0</v>
      </c>
      <c r="L13" s="26">
        <v>0</v>
      </c>
      <c r="M13" s="26">
        <v>0</v>
      </c>
      <c r="N13" s="26">
        <f t="shared" si="0"/>
        <v>274.32000000000005</v>
      </c>
      <c r="O13" s="39">
        <v>0.6012325266796933</v>
      </c>
      <c r="P13" s="7"/>
    </row>
    <row r="14" spans="1:16" ht="30" customHeight="1">
      <c r="A14" s="38" t="s">
        <v>9</v>
      </c>
      <c r="B14" s="26">
        <v>0</v>
      </c>
      <c r="C14" s="26">
        <v>0</v>
      </c>
      <c r="D14" s="26">
        <v>1.46</v>
      </c>
      <c r="E14" s="26">
        <v>17.8</v>
      </c>
      <c r="F14" s="26">
        <v>27.7</v>
      </c>
      <c r="G14" s="26">
        <v>23.85</v>
      </c>
      <c r="H14" s="26">
        <v>5.71</v>
      </c>
      <c r="I14" s="26">
        <v>37.9</v>
      </c>
      <c r="J14" s="26">
        <v>0.26</v>
      </c>
      <c r="K14" s="26">
        <v>0</v>
      </c>
      <c r="L14" s="26">
        <v>0</v>
      </c>
      <c r="M14" s="26">
        <v>0</v>
      </c>
      <c r="N14" s="26">
        <f t="shared" si="0"/>
        <v>114.67999999999999</v>
      </c>
      <c r="O14" s="39">
        <v>0.721479032015632</v>
      </c>
      <c r="P14" s="7"/>
    </row>
    <row r="15" spans="1:17" ht="30" customHeight="1">
      <c r="A15" s="38" t="s">
        <v>10</v>
      </c>
      <c r="B15" s="26">
        <v>0</v>
      </c>
      <c r="C15" s="26">
        <v>72.44</v>
      </c>
      <c r="D15" s="26">
        <v>1007.17</v>
      </c>
      <c r="E15" s="26">
        <v>543.69</v>
      </c>
      <c r="F15" s="26">
        <v>2174.71</v>
      </c>
      <c r="G15" s="26">
        <v>671.25</v>
      </c>
      <c r="H15" s="26">
        <v>448.75</v>
      </c>
      <c r="I15" s="26">
        <v>1392.3</v>
      </c>
      <c r="J15" s="26">
        <v>11.35</v>
      </c>
      <c r="K15" s="26">
        <v>100.75</v>
      </c>
      <c r="L15" s="26">
        <v>0</v>
      </c>
      <c r="M15" s="26">
        <v>79.57</v>
      </c>
      <c r="N15" s="26">
        <f t="shared" si="0"/>
        <v>6501.9800000000005</v>
      </c>
      <c r="O15" s="39">
        <v>24.996242296708253</v>
      </c>
      <c r="Q15" s="5"/>
    </row>
    <row r="16" spans="1:16" ht="30" customHeight="1">
      <c r="A16" s="38" t="s">
        <v>11</v>
      </c>
      <c r="B16" s="26">
        <v>0</v>
      </c>
      <c r="C16" s="26">
        <v>3.5</v>
      </c>
      <c r="D16" s="26">
        <v>172.39</v>
      </c>
      <c r="E16" s="26">
        <v>23.53</v>
      </c>
      <c r="F16" s="26">
        <v>1679.1</v>
      </c>
      <c r="G16" s="26">
        <v>1056.99</v>
      </c>
      <c r="H16" s="26">
        <v>246.33</v>
      </c>
      <c r="I16" s="26">
        <v>71.63</v>
      </c>
      <c r="J16" s="26">
        <v>20.68</v>
      </c>
      <c r="K16" s="26">
        <v>3.73</v>
      </c>
      <c r="L16" s="26">
        <v>0</v>
      </c>
      <c r="M16" s="26">
        <v>5.48</v>
      </c>
      <c r="N16" s="26">
        <f t="shared" si="0"/>
        <v>3283.36</v>
      </c>
      <c r="O16" s="39">
        <v>3.5172102810762067</v>
      </c>
      <c r="P16" s="7"/>
    </row>
    <row r="17" spans="1:16" ht="30" customHeight="1">
      <c r="A17" s="38" t="s">
        <v>12</v>
      </c>
      <c r="B17" s="26">
        <v>0</v>
      </c>
      <c r="C17" s="26">
        <v>0</v>
      </c>
      <c r="D17" s="26">
        <v>37.14</v>
      </c>
      <c r="E17" s="26">
        <v>1866.7</v>
      </c>
      <c r="F17" s="26">
        <v>0</v>
      </c>
      <c r="G17" s="26">
        <v>52.2</v>
      </c>
      <c r="H17" s="26">
        <v>177.92</v>
      </c>
      <c r="I17" s="26">
        <v>6.42</v>
      </c>
      <c r="J17" s="26">
        <v>41.88</v>
      </c>
      <c r="K17" s="26">
        <v>0</v>
      </c>
      <c r="L17" s="26">
        <v>0</v>
      </c>
      <c r="M17" s="26">
        <v>0</v>
      </c>
      <c r="N17" s="26">
        <f t="shared" si="0"/>
        <v>2182.26</v>
      </c>
      <c r="O17" s="39">
        <v>0.7816022846836014</v>
      </c>
      <c r="P17" s="7"/>
    </row>
    <row r="18" spans="1:17" ht="30" customHeight="1">
      <c r="A18" s="38" t="s">
        <v>13</v>
      </c>
      <c r="B18" s="26">
        <v>0</v>
      </c>
      <c r="C18" s="26">
        <v>0</v>
      </c>
      <c r="D18" s="26">
        <v>0.4</v>
      </c>
      <c r="E18" s="26">
        <v>91.36</v>
      </c>
      <c r="F18" s="26">
        <v>1118.91</v>
      </c>
      <c r="G18" s="26">
        <v>33.41</v>
      </c>
      <c r="H18" s="26">
        <v>190.95</v>
      </c>
      <c r="I18" s="26">
        <v>10.96</v>
      </c>
      <c r="J18" s="26">
        <v>0</v>
      </c>
      <c r="K18" s="26">
        <v>0</v>
      </c>
      <c r="L18" s="26">
        <v>0</v>
      </c>
      <c r="M18" s="26">
        <v>0.51</v>
      </c>
      <c r="N18" s="26">
        <f t="shared" si="0"/>
        <v>1446.5000000000002</v>
      </c>
      <c r="O18" s="39">
        <v>1.307680745528333</v>
      </c>
      <c r="Q18" s="5"/>
    </row>
    <row r="19" spans="1:17" ht="30" customHeight="1">
      <c r="A19" s="38" t="s">
        <v>14</v>
      </c>
      <c r="B19" s="26">
        <v>0</v>
      </c>
      <c r="C19" s="26">
        <v>1307.02</v>
      </c>
      <c r="D19" s="26">
        <v>4277.2</v>
      </c>
      <c r="E19" s="26">
        <v>358.69</v>
      </c>
      <c r="F19" s="26">
        <v>4106.65</v>
      </c>
      <c r="G19" s="26">
        <v>42.52</v>
      </c>
      <c r="H19" s="26">
        <v>1447.01</v>
      </c>
      <c r="I19" s="26">
        <v>3074.43</v>
      </c>
      <c r="J19" s="26">
        <v>48.38</v>
      </c>
      <c r="K19" s="26">
        <v>19.56</v>
      </c>
      <c r="L19" s="26">
        <v>0</v>
      </c>
      <c r="M19" s="26">
        <v>0.01</v>
      </c>
      <c r="N19" s="26">
        <f t="shared" si="0"/>
        <v>14681.469999999998</v>
      </c>
      <c r="O19" s="39">
        <v>26.499323613407483</v>
      </c>
      <c r="Q19" s="5"/>
    </row>
    <row r="20" spans="1:17" ht="30" customHeight="1">
      <c r="A20" s="38" t="s">
        <v>15</v>
      </c>
      <c r="B20" s="26">
        <v>0</v>
      </c>
      <c r="C20" s="26">
        <v>0</v>
      </c>
      <c r="D20" s="26">
        <v>2.2</v>
      </c>
      <c r="E20" s="26">
        <v>0</v>
      </c>
      <c r="F20" s="26">
        <v>2</v>
      </c>
      <c r="G20" s="26">
        <v>0</v>
      </c>
      <c r="H20" s="26">
        <v>4.2</v>
      </c>
      <c r="I20" s="26">
        <v>9.65</v>
      </c>
      <c r="J20" s="26">
        <v>0</v>
      </c>
      <c r="K20" s="26">
        <v>0</v>
      </c>
      <c r="L20" s="26">
        <v>0.01</v>
      </c>
      <c r="M20" s="26">
        <v>0</v>
      </c>
      <c r="N20" s="26">
        <f t="shared" si="0"/>
        <v>18.060000000000002</v>
      </c>
      <c r="O20" s="39">
        <v>0.270554637005862</v>
      </c>
      <c r="P20" s="7"/>
      <c r="Q20" s="5"/>
    </row>
    <row r="21" spans="1:17" ht="30" customHeight="1">
      <c r="A21" s="40" t="s">
        <v>16</v>
      </c>
      <c r="B21" s="27">
        <v>3.7</v>
      </c>
      <c r="C21" s="27">
        <v>16.4</v>
      </c>
      <c r="D21" s="27">
        <v>82.84</v>
      </c>
      <c r="E21" s="27">
        <v>0</v>
      </c>
      <c r="F21" s="27">
        <v>2394.36</v>
      </c>
      <c r="G21" s="27">
        <v>46.78</v>
      </c>
      <c r="H21" s="27">
        <v>5641.22000000004</v>
      </c>
      <c r="I21" s="27">
        <v>291.23</v>
      </c>
      <c r="J21" s="27">
        <v>1.13</v>
      </c>
      <c r="K21" s="27">
        <v>30.6</v>
      </c>
      <c r="L21" s="27">
        <v>431.97</v>
      </c>
      <c r="M21" s="27">
        <v>0.69</v>
      </c>
      <c r="N21" s="27">
        <f t="shared" si="0"/>
        <v>8940.92000000004</v>
      </c>
      <c r="O21" s="41">
        <v>25.25176612054712</v>
      </c>
      <c r="Q21" s="5"/>
    </row>
    <row r="22" spans="1:17" ht="30" customHeight="1">
      <c r="A22" s="43" t="s">
        <v>2</v>
      </c>
      <c r="B22" s="44">
        <f>SUM(B9:B21)</f>
        <v>3.7</v>
      </c>
      <c r="C22" s="44">
        <f aca="true" t="shared" si="1" ref="C22:N22">SUM(C9:C21)</f>
        <v>1473.73</v>
      </c>
      <c r="D22" s="44">
        <f t="shared" si="1"/>
        <v>7535.39</v>
      </c>
      <c r="E22" s="44">
        <f t="shared" si="1"/>
        <v>4768.0599999999995</v>
      </c>
      <c r="F22" s="44">
        <f t="shared" si="1"/>
        <v>15453.44</v>
      </c>
      <c r="G22" s="44">
        <f t="shared" si="1"/>
        <v>2537.21</v>
      </c>
      <c r="H22" s="44">
        <f t="shared" si="1"/>
        <v>8859.08000000004</v>
      </c>
      <c r="I22" s="44">
        <f t="shared" si="1"/>
        <v>7828.799999999999</v>
      </c>
      <c r="J22" s="44">
        <f t="shared" si="1"/>
        <v>198.07</v>
      </c>
      <c r="K22" s="44">
        <f t="shared" si="1"/>
        <v>286.01</v>
      </c>
      <c r="L22" s="44">
        <f t="shared" si="1"/>
        <v>795.62</v>
      </c>
      <c r="M22" s="44">
        <f t="shared" si="1"/>
        <v>15560.970000000001</v>
      </c>
      <c r="N22" s="44">
        <f t="shared" si="1"/>
        <v>65300.080000000045</v>
      </c>
      <c r="O22" s="45">
        <v>100</v>
      </c>
      <c r="Q22" s="5"/>
    </row>
  </sheetData>
  <sheetProtection/>
  <mergeCells count="3">
    <mergeCell ref="A4:O4"/>
    <mergeCell ref="A5:O5"/>
    <mergeCell ref="B7:O7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7.57421875" style="3" bestFit="1" customWidth="1"/>
    <col min="3" max="3" width="9.28125" style="3" bestFit="1" customWidth="1"/>
    <col min="4" max="4" width="10.421875" style="3" bestFit="1" customWidth="1"/>
    <col min="5" max="5" width="8.8515625" style="3" bestFit="1" customWidth="1"/>
    <col min="6" max="7" width="9.28125" style="3" bestFit="1" customWidth="1"/>
    <col min="8" max="8" width="10.00390625" style="3" bestFit="1" customWidth="1"/>
    <col min="9" max="9" width="9.7109375" style="3" bestFit="1" customWidth="1"/>
    <col min="10" max="10" width="7.140625" style="3" bestFit="1" customWidth="1"/>
    <col min="11" max="11" width="8.00390625" style="3" bestFit="1" customWidth="1"/>
    <col min="12" max="12" width="7.57421875" style="3" bestFit="1" customWidth="1"/>
    <col min="13" max="13" width="6.421875" style="3" bestFit="1" customWidth="1"/>
    <col min="14" max="14" width="10.8515625" style="3" bestFit="1" customWidth="1"/>
    <col min="15" max="15" width="8.7109375" style="4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6" s="2" customFormat="1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2" customFormat="1" ht="18">
      <c r="A5" s="197" t="s">
        <v>33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" customHeight="1">
      <c r="A7" s="2"/>
      <c r="B7" s="213" t="s">
        <v>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14"/>
    </row>
    <row r="8" spans="1:15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7" ht="30" customHeight="1">
      <c r="A9" s="36" t="s">
        <v>4</v>
      </c>
      <c r="B9" s="25">
        <v>0</v>
      </c>
      <c r="C9" s="25">
        <v>0</v>
      </c>
      <c r="D9" s="25">
        <v>11.59</v>
      </c>
      <c r="E9" s="25">
        <v>275.6</v>
      </c>
      <c r="F9" s="25">
        <v>399</v>
      </c>
      <c r="G9" s="25">
        <v>88.5</v>
      </c>
      <c r="H9" s="25">
        <v>51.31</v>
      </c>
      <c r="I9" s="25">
        <v>212.05</v>
      </c>
      <c r="J9" s="25">
        <v>12.06</v>
      </c>
      <c r="K9" s="25">
        <v>47.5</v>
      </c>
      <c r="L9" s="25">
        <v>2.05</v>
      </c>
      <c r="M9" s="25">
        <v>0.01</v>
      </c>
      <c r="N9" s="25">
        <f>SUM(B9:M9)</f>
        <v>1099.6699999999998</v>
      </c>
      <c r="O9" s="37">
        <v>2.457231726283048</v>
      </c>
      <c r="P9" s="2"/>
      <c r="Q9" s="5"/>
    </row>
    <row r="10" spans="1:17" ht="30" customHeight="1">
      <c r="A10" s="38" t="s">
        <v>5</v>
      </c>
      <c r="B10" s="26">
        <v>0</v>
      </c>
      <c r="C10" s="26">
        <v>51.5</v>
      </c>
      <c r="D10" s="26">
        <v>174.24</v>
      </c>
      <c r="E10" s="26">
        <v>637.21</v>
      </c>
      <c r="F10" s="26">
        <v>38.05</v>
      </c>
      <c r="G10" s="26">
        <v>159.97</v>
      </c>
      <c r="H10" s="26">
        <v>150.57</v>
      </c>
      <c r="I10" s="26">
        <v>1171.01</v>
      </c>
      <c r="J10" s="26">
        <v>11.02</v>
      </c>
      <c r="K10" s="26">
        <v>21.73</v>
      </c>
      <c r="L10" s="26">
        <v>24.11</v>
      </c>
      <c r="M10" s="26">
        <v>10.01</v>
      </c>
      <c r="N10" s="26">
        <f aca="true" t="shared" si="0" ref="N10:N21">SUM(B10:M10)</f>
        <v>2449.4200000000005</v>
      </c>
      <c r="O10" s="39">
        <v>3.8102643856920686</v>
      </c>
      <c r="P10" s="2"/>
      <c r="Q10" s="5"/>
    </row>
    <row r="11" spans="1:17" ht="30" customHeight="1">
      <c r="A11" s="38" t="s">
        <v>6</v>
      </c>
      <c r="B11" s="26">
        <v>0</v>
      </c>
      <c r="C11" s="26">
        <v>0</v>
      </c>
      <c r="D11" s="26">
        <v>0</v>
      </c>
      <c r="E11" s="26">
        <v>0</v>
      </c>
      <c r="F11" s="26">
        <v>109.7</v>
      </c>
      <c r="G11" s="26">
        <v>134.46</v>
      </c>
      <c r="H11" s="26">
        <v>438.76</v>
      </c>
      <c r="I11" s="26">
        <v>91.65</v>
      </c>
      <c r="J11" s="26">
        <v>49.11</v>
      </c>
      <c r="K11" s="26">
        <v>5.85</v>
      </c>
      <c r="L11" s="26">
        <v>0</v>
      </c>
      <c r="M11" s="26">
        <v>0</v>
      </c>
      <c r="N11" s="26">
        <f t="shared" si="0"/>
        <v>829.5300000000001</v>
      </c>
      <c r="O11" s="39">
        <v>1.228615863141524</v>
      </c>
      <c r="P11" s="2"/>
      <c r="Q11" s="2"/>
    </row>
    <row r="12" spans="1:17" ht="30" customHeight="1">
      <c r="A12" s="38" t="s">
        <v>7</v>
      </c>
      <c r="B12" s="26">
        <v>0</v>
      </c>
      <c r="C12" s="26">
        <v>142.51</v>
      </c>
      <c r="D12" s="26">
        <v>3311.63</v>
      </c>
      <c r="E12" s="26">
        <v>176.8</v>
      </c>
      <c r="F12" s="26">
        <v>1631.32</v>
      </c>
      <c r="G12" s="26">
        <v>287.82</v>
      </c>
      <c r="H12" s="26">
        <v>84.42</v>
      </c>
      <c r="I12" s="26">
        <v>236.21</v>
      </c>
      <c r="J12" s="26">
        <v>0.2</v>
      </c>
      <c r="K12" s="26">
        <v>60.5</v>
      </c>
      <c r="L12" s="26">
        <v>0.16</v>
      </c>
      <c r="M12" s="26">
        <v>0.04</v>
      </c>
      <c r="N12" s="26">
        <f t="shared" si="0"/>
        <v>5931.61</v>
      </c>
      <c r="O12" s="39">
        <v>10.31104199066874</v>
      </c>
      <c r="P12" s="6"/>
      <c r="Q12" s="5"/>
    </row>
    <row r="13" spans="1:17" ht="30" customHeight="1">
      <c r="A13" s="38" t="s">
        <v>8</v>
      </c>
      <c r="B13" s="26">
        <v>0</v>
      </c>
      <c r="C13" s="26">
        <v>0</v>
      </c>
      <c r="D13" s="26">
        <v>4.5</v>
      </c>
      <c r="E13" s="26">
        <v>9.5</v>
      </c>
      <c r="F13" s="26">
        <v>0.05</v>
      </c>
      <c r="G13" s="26">
        <v>1.7</v>
      </c>
      <c r="H13" s="26">
        <v>29.62</v>
      </c>
      <c r="I13" s="26">
        <v>0.11</v>
      </c>
      <c r="J13" s="26">
        <v>2.16</v>
      </c>
      <c r="K13" s="26">
        <v>0</v>
      </c>
      <c r="L13" s="26">
        <v>0</v>
      </c>
      <c r="M13" s="26">
        <v>0</v>
      </c>
      <c r="N13" s="26">
        <f t="shared" si="0"/>
        <v>47.64</v>
      </c>
      <c r="O13" s="39">
        <v>0.3110419906687403</v>
      </c>
      <c r="P13" s="7"/>
      <c r="Q13" s="2"/>
    </row>
    <row r="14" spans="1:17" ht="30" customHeight="1">
      <c r="A14" s="38" t="s">
        <v>9</v>
      </c>
      <c r="B14" s="26">
        <v>0</v>
      </c>
      <c r="C14" s="26">
        <v>0</v>
      </c>
      <c r="D14" s="26">
        <v>2.6</v>
      </c>
      <c r="E14" s="26">
        <v>36.2</v>
      </c>
      <c r="F14" s="26">
        <v>115.3</v>
      </c>
      <c r="G14" s="26">
        <v>8.14</v>
      </c>
      <c r="H14" s="26">
        <v>3.03</v>
      </c>
      <c r="I14" s="26">
        <v>1246.24</v>
      </c>
      <c r="J14" s="26">
        <v>5</v>
      </c>
      <c r="K14" s="26">
        <v>30</v>
      </c>
      <c r="L14" s="26">
        <v>0</v>
      </c>
      <c r="M14" s="26">
        <v>0</v>
      </c>
      <c r="N14" s="26">
        <f t="shared" si="0"/>
        <v>1446.51</v>
      </c>
      <c r="O14" s="39">
        <v>0.6531881804043546</v>
      </c>
      <c r="P14" s="7"/>
      <c r="Q14" s="2"/>
    </row>
    <row r="15" spans="1:17" ht="30" customHeight="1">
      <c r="A15" s="38" t="s">
        <v>10</v>
      </c>
      <c r="B15" s="26">
        <v>0</v>
      </c>
      <c r="C15" s="26">
        <v>421.71</v>
      </c>
      <c r="D15" s="26">
        <v>6056.39</v>
      </c>
      <c r="E15" s="26">
        <v>1030.12</v>
      </c>
      <c r="F15" s="26">
        <v>1427.48</v>
      </c>
      <c r="G15" s="26">
        <v>859</v>
      </c>
      <c r="H15" s="26">
        <v>188.95</v>
      </c>
      <c r="I15" s="26">
        <v>1176.35</v>
      </c>
      <c r="J15" s="26">
        <v>57.95</v>
      </c>
      <c r="K15" s="26">
        <v>47.53</v>
      </c>
      <c r="L15" s="26">
        <v>144.8</v>
      </c>
      <c r="M15" s="26">
        <v>3.28</v>
      </c>
      <c r="N15" s="26">
        <f t="shared" si="0"/>
        <v>11413.560000000003</v>
      </c>
      <c r="O15" s="39">
        <v>23.530326594090205</v>
      </c>
      <c r="P15" s="2"/>
      <c r="Q15" s="5"/>
    </row>
    <row r="16" spans="1:17" ht="30" customHeight="1">
      <c r="A16" s="38" t="s">
        <v>11</v>
      </c>
      <c r="B16" s="26">
        <v>0</v>
      </c>
      <c r="C16" s="26">
        <v>228.9</v>
      </c>
      <c r="D16" s="26">
        <v>1714.1</v>
      </c>
      <c r="E16" s="26">
        <v>59.62</v>
      </c>
      <c r="F16" s="26">
        <v>297.7</v>
      </c>
      <c r="G16" s="26">
        <v>109.7</v>
      </c>
      <c r="H16" s="26">
        <v>27.19</v>
      </c>
      <c r="I16" s="26">
        <v>150.42</v>
      </c>
      <c r="J16" s="26">
        <v>25.38</v>
      </c>
      <c r="K16" s="26">
        <v>11.7</v>
      </c>
      <c r="L16" s="26">
        <v>1</v>
      </c>
      <c r="M16" s="26">
        <v>0</v>
      </c>
      <c r="N16" s="26">
        <f t="shared" si="0"/>
        <v>2625.7099999999996</v>
      </c>
      <c r="O16" s="39">
        <v>3.576982892690513</v>
      </c>
      <c r="P16" s="7"/>
      <c r="Q16" s="2"/>
    </row>
    <row r="17" spans="1:17" ht="30" customHeight="1">
      <c r="A17" s="38" t="s">
        <v>12</v>
      </c>
      <c r="B17" s="26">
        <v>0</v>
      </c>
      <c r="C17" s="26">
        <v>1</v>
      </c>
      <c r="D17" s="26">
        <v>7.31</v>
      </c>
      <c r="E17" s="26">
        <v>2.4</v>
      </c>
      <c r="F17" s="26">
        <v>281.5</v>
      </c>
      <c r="G17" s="26">
        <v>49.96</v>
      </c>
      <c r="H17" s="26">
        <v>70.45</v>
      </c>
      <c r="I17" s="26">
        <v>63.88</v>
      </c>
      <c r="J17" s="26">
        <v>2.02</v>
      </c>
      <c r="K17" s="26">
        <v>4.4</v>
      </c>
      <c r="L17" s="26">
        <v>0</v>
      </c>
      <c r="M17" s="26">
        <v>0</v>
      </c>
      <c r="N17" s="26">
        <f t="shared" si="0"/>
        <v>482.9199999999999</v>
      </c>
      <c r="O17" s="39">
        <v>0.8087091757387248</v>
      </c>
      <c r="P17" s="7"/>
      <c r="Q17" s="2"/>
    </row>
    <row r="18" spans="1:17" ht="30" customHeight="1">
      <c r="A18" s="38" t="s">
        <v>13</v>
      </c>
      <c r="B18" s="26">
        <v>0</v>
      </c>
      <c r="C18" s="26">
        <v>5.7</v>
      </c>
      <c r="D18" s="26">
        <v>325.72</v>
      </c>
      <c r="E18" s="26">
        <v>34</v>
      </c>
      <c r="F18" s="26">
        <v>39.04</v>
      </c>
      <c r="G18" s="26">
        <v>1.13</v>
      </c>
      <c r="H18" s="26">
        <v>268.5</v>
      </c>
      <c r="I18" s="26">
        <v>0</v>
      </c>
      <c r="J18" s="26">
        <v>0</v>
      </c>
      <c r="K18" s="26">
        <v>28</v>
      </c>
      <c r="L18" s="26">
        <v>1</v>
      </c>
      <c r="M18" s="26">
        <v>0.19</v>
      </c>
      <c r="N18" s="26">
        <f t="shared" si="0"/>
        <v>703.2800000000001</v>
      </c>
      <c r="O18" s="39">
        <v>1.0575427682737168</v>
      </c>
      <c r="P18" s="2"/>
      <c r="Q18" s="5"/>
    </row>
    <row r="19" spans="1:17" ht="30" customHeight="1">
      <c r="A19" s="38" t="s">
        <v>14</v>
      </c>
      <c r="B19" s="26">
        <v>0</v>
      </c>
      <c r="C19" s="26">
        <v>276.9</v>
      </c>
      <c r="D19" s="26">
        <v>2030.8</v>
      </c>
      <c r="E19" s="26">
        <v>2557.34</v>
      </c>
      <c r="F19" s="26">
        <v>2819.32</v>
      </c>
      <c r="G19" s="26">
        <v>265.07</v>
      </c>
      <c r="H19" s="26">
        <v>697.68</v>
      </c>
      <c r="I19" s="26">
        <v>1883.03</v>
      </c>
      <c r="J19" s="26">
        <v>122.56</v>
      </c>
      <c r="K19" s="26">
        <v>28.81</v>
      </c>
      <c r="L19" s="26">
        <v>0</v>
      </c>
      <c r="M19" s="26">
        <v>0.01</v>
      </c>
      <c r="N19" s="26">
        <f t="shared" si="0"/>
        <v>10681.52</v>
      </c>
      <c r="O19" s="39">
        <v>18.506998444790046</v>
      </c>
      <c r="P19" s="2"/>
      <c r="Q19" s="5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0.02</v>
      </c>
      <c r="F20" s="26">
        <v>0.4</v>
      </c>
      <c r="G20" s="26">
        <v>8.32</v>
      </c>
      <c r="H20" s="26">
        <v>10.5</v>
      </c>
      <c r="I20" s="26">
        <v>84.3</v>
      </c>
      <c r="J20" s="26">
        <v>0.03</v>
      </c>
      <c r="K20" s="26">
        <v>0.2</v>
      </c>
      <c r="L20" s="26">
        <v>0</v>
      </c>
      <c r="M20" s="26">
        <v>0</v>
      </c>
      <c r="N20" s="26">
        <f t="shared" si="0"/>
        <v>103.77</v>
      </c>
      <c r="O20" s="39">
        <v>0.35769828926905134</v>
      </c>
      <c r="P20" s="7"/>
      <c r="Q20" s="5"/>
    </row>
    <row r="21" spans="1:17" ht="30" customHeight="1">
      <c r="A21" s="40" t="s">
        <v>16</v>
      </c>
      <c r="B21" s="27">
        <v>178.53</v>
      </c>
      <c r="C21" s="27">
        <v>757.8</v>
      </c>
      <c r="D21" s="27">
        <v>1798.71</v>
      </c>
      <c r="E21" s="27">
        <v>0</v>
      </c>
      <c r="F21" s="27">
        <v>9.5</v>
      </c>
      <c r="G21" s="27">
        <v>545.06</v>
      </c>
      <c r="H21" s="27">
        <v>8667.930000000093</v>
      </c>
      <c r="I21" s="27">
        <v>352.4</v>
      </c>
      <c r="J21" s="27">
        <v>25.82</v>
      </c>
      <c r="K21" s="27">
        <v>4.51</v>
      </c>
      <c r="L21" s="27">
        <v>531.89</v>
      </c>
      <c r="M21" s="27">
        <v>0</v>
      </c>
      <c r="N21" s="27">
        <f t="shared" si="0"/>
        <v>12872.150000000092</v>
      </c>
      <c r="O21" s="41">
        <v>33.39035769828927</v>
      </c>
      <c r="P21" s="2"/>
      <c r="Q21" s="5"/>
    </row>
    <row r="22" spans="1:17" ht="30" customHeight="1">
      <c r="A22" s="43" t="s">
        <v>2</v>
      </c>
      <c r="B22" s="44">
        <f>SUM(B9:B21)</f>
        <v>178.53</v>
      </c>
      <c r="C22" s="44">
        <f aca="true" t="shared" si="1" ref="C22:N22">SUM(C9:C21)</f>
        <v>1886.02</v>
      </c>
      <c r="D22" s="44">
        <f t="shared" si="1"/>
        <v>15437.59</v>
      </c>
      <c r="E22" s="44">
        <f t="shared" si="1"/>
        <v>4818.810000000001</v>
      </c>
      <c r="F22" s="44">
        <f t="shared" si="1"/>
        <v>7168.360000000001</v>
      </c>
      <c r="G22" s="44">
        <f t="shared" si="1"/>
        <v>2518.83</v>
      </c>
      <c r="H22" s="44">
        <f t="shared" si="1"/>
        <v>10688.910000000093</v>
      </c>
      <c r="I22" s="44">
        <f t="shared" si="1"/>
        <v>6667.65</v>
      </c>
      <c r="J22" s="44">
        <f t="shared" si="1"/>
        <v>313.31</v>
      </c>
      <c r="K22" s="44">
        <f t="shared" si="1"/>
        <v>290.72999999999996</v>
      </c>
      <c r="L22" s="44">
        <f t="shared" si="1"/>
        <v>705.01</v>
      </c>
      <c r="M22" s="44">
        <f t="shared" si="1"/>
        <v>13.539999999999997</v>
      </c>
      <c r="N22" s="44">
        <f t="shared" si="1"/>
        <v>50687.29000000008</v>
      </c>
      <c r="O22" s="45">
        <v>100</v>
      </c>
      <c r="P22" s="2"/>
      <c r="Q22" s="5"/>
    </row>
  </sheetData>
  <sheetProtection/>
  <mergeCells count="3">
    <mergeCell ref="A4:O4"/>
    <mergeCell ref="A5:O5"/>
    <mergeCell ref="B7:O7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="75" zoomScaleNormal="75" zoomScaleSheetLayoutView="75" zoomScalePageLayoutView="0" workbookViewId="0" topLeftCell="A1">
      <selection activeCell="O22" sqref="O22"/>
    </sheetView>
  </sheetViews>
  <sheetFormatPr defaultColWidth="11.421875" defaultRowHeight="12.75"/>
  <cols>
    <col min="1" max="1" width="90.421875" style="2" bestFit="1" customWidth="1"/>
    <col min="2" max="2" width="7.140625" style="2" bestFit="1" customWidth="1"/>
    <col min="3" max="4" width="9.28125" style="2" bestFit="1" customWidth="1"/>
    <col min="5" max="5" width="8.8515625" style="2" bestFit="1" customWidth="1"/>
    <col min="6" max="7" width="9.7109375" style="2" bestFit="1" customWidth="1"/>
    <col min="8" max="8" width="9.28125" style="2" bestFit="1" customWidth="1"/>
    <col min="9" max="9" width="9.7109375" style="2" bestFit="1" customWidth="1"/>
    <col min="10" max="11" width="7.57421875" style="2" bestFit="1" customWidth="1"/>
    <col min="12" max="12" width="6.421875" style="2" bestFit="1" customWidth="1"/>
    <col min="13" max="13" width="7.57421875" style="2" bestFit="1" customWidth="1"/>
    <col min="14" max="14" width="10.421875" style="2" bestFit="1" customWidth="1"/>
    <col min="15" max="15" width="8.7109375" style="4" customWidth="1"/>
    <col min="16" max="16384" width="11.421875" style="2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6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8">
      <c r="A5" s="197" t="s">
        <v>32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7" spans="2:15" ht="30" customHeight="1">
      <c r="B7" s="213" t="s">
        <v>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14"/>
    </row>
    <row r="8" spans="1:15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7" ht="30" customHeight="1">
      <c r="A9" s="36" t="s">
        <v>4</v>
      </c>
      <c r="B9" s="25">
        <v>0</v>
      </c>
      <c r="C9" s="25">
        <v>0</v>
      </c>
      <c r="D9" s="25">
        <v>7.3</v>
      </c>
      <c r="E9" s="25">
        <v>0</v>
      </c>
      <c r="F9" s="25">
        <v>25.6</v>
      </c>
      <c r="G9" s="25">
        <v>423.65</v>
      </c>
      <c r="H9" s="25">
        <v>78.37</v>
      </c>
      <c r="I9" s="25">
        <v>183.41</v>
      </c>
      <c r="J9" s="25">
        <v>11.87</v>
      </c>
      <c r="K9" s="25">
        <v>20.71</v>
      </c>
      <c r="L9" s="25">
        <v>0</v>
      </c>
      <c r="M9" s="25">
        <v>0</v>
      </c>
      <c r="N9" s="25">
        <f>SUM(B9:M9)</f>
        <v>750.91</v>
      </c>
      <c r="O9" s="37">
        <v>2.2054939249867935</v>
      </c>
      <c r="Q9" s="5"/>
    </row>
    <row r="10" spans="1:17" ht="30" customHeight="1">
      <c r="A10" s="38" t="s">
        <v>5</v>
      </c>
      <c r="B10" s="26">
        <v>0</v>
      </c>
      <c r="C10" s="26">
        <v>158</v>
      </c>
      <c r="D10" s="26">
        <v>886.76</v>
      </c>
      <c r="E10" s="26">
        <v>201.28</v>
      </c>
      <c r="F10" s="26">
        <v>137.9</v>
      </c>
      <c r="G10" s="26">
        <v>669.37</v>
      </c>
      <c r="H10" s="26">
        <v>378.24</v>
      </c>
      <c r="I10" s="26">
        <v>1543.42</v>
      </c>
      <c r="J10" s="26">
        <v>41.07</v>
      </c>
      <c r="K10" s="26">
        <v>54.31</v>
      </c>
      <c r="L10" s="26">
        <v>30.14</v>
      </c>
      <c r="M10" s="26">
        <v>72</v>
      </c>
      <c r="N10" s="26">
        <f aca="true" t="shared" si="0" ref="N10:N21">SUM(B10:M10)</f>
        <v>4172.490000000001</v>
      </c>
      <c r="O10" s="39">
        <v>4.490227152667723</v>
      </c>
      <c r="Q10" s="5"/>
    </row>
    <row r="11" spans="1:15" ht="30" customHeight="1">
      <c r="A11" s="38" t="s">
        <v>6</v>
      </c>
      <c r="B11" s="26">
        <v>0</v>
      </c>
      <c r="C11" s="26">
        <v>8</v>
      </c>
      <c r="D11" s="26">
        <v>2</v>
      </c>
      <c r="E11" s="26">
        <v>0</v>
      </c>
      <c r="F11" s="26">
        <v>185.75</v>
      </c>
      <c r="G11" s="26">
        <v>33.7</v>
      </c>
      <c r="H11" s="26">
        <v>308.8</v>
      </c>
      <c r="I11" s="26">
        <v>103.57</v>
      </c>
      <c r="J11" s="26">
        <v>0</v>
      </c>
      <c r="K11" s="26">
        <v>2.43</v>
      </c>
      <c r="L11" s="26">
        <v>0</v>
      </c>
      <c r="M11" s="26">
        <v>0</v>
      </c>
      <c r="N11" s="26">
        <f t="shared" si="0"/>
        <v>644.2499999999999</v>
      </c>
      <c r="O11" s="39">
        <v>4.595879556259905</v>
      </c>
    </row>
    <row r="12" spans="1:17" ht="30" customHeight="1">
      <c r="A12" s="38" t="s">
        <v>7</v>
      </c>
      <c r="B12" s="26">
        <v>0</v>
      </c>
      <c r="C12" s="26">
        <v>366.85</v>
      </c>
      <c r="D12" s="26">
        <v>3840.3</v>
      </c>
      <c r="E12" s="26">
        <v>3785.44</v>
      </c>
      <c r="F12" s="26">
        <v>506.8</v>
      </c>
      <c r="G12" s="26">
        <v>913.81</v>
      </c>
      <c r="H12" s="26">
        <v>104.01</v>
      </c>
      <c r="I12" s="26">
        <v>244.68</v>
      </c>
      <c r="J12" s="26">
        <v>37.4</v>
      </c>
      <c r="K12" s="26">
        <v>22.08</v>
      </c>
      <c r="L12" s="26">
        <v>0</v>
      </c>
      <c r="M12" s="26">
        <v>4.82</v>
      </c>
      <c r="N12" s="26">
        <f t="shared" si="0"/>
        <v>9826.189999999999</v>
      </c>
      <c r="O12" s="39">
        <v>10.736925515055468</v>
      </c>
      <c r="P12" s="6"/>
      <c r="Q12" s="5"/>
    </row>
    <row r="13" spans="1:16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22</v>
      </c>
      <c r="F13" s="26">
        <v>0</v>
      </c>
      <c r="G13" s="26">
        <v>11</v>
      </c>
      <c r="H13" s="26">
        <v>148.68</v>
      </c>
      <c r="I13" s="26">
        <v>32.77</v>
      </c>
      <c r="J13" s="26">
        <v>0</v>
      </c>
      <c r="K13" s="26">
        <v>0</v>
      </c>
      <c r="L13" s="26">
        <v>0</v>
      </c>
      <c r="M13" s="26">
        <v>0</v>
      </c>
      <c r="N13" s="26">
        <f t="shared" si="0"/>
        <v>214.45000000000002</v>
      </c>
      <c r="O13" s="39">
        <v>0.2509244585314316</v>
      </c>
      <c r="P13" s="7"/>
    </row>
    <row r="14" spans="1:16" ht="30" customHeight="1">
      <c r="A14" s="38" t="s">
        <v>9</v>
      </c>
      <c r="B14" s="26">
        <v>0</v>
      </c>
      <c r="C14" s="26">
        <v>0</v>
      </c>
      <c r="D14" s="26">
        <v>2.11</v>
      </c>
      <c r="E14" s="26">
        <v>0.3</v>
      </c>
      <c r="F14" s="26">
        <v>96</v>
      </c>
      <c r="G14" s="26">
        <v>1.81</v>
      </c>
      <c r="H14" s="26">
        <v>2.98</v>
      </c>
      <c r="I14" s="26">
        <v>9.05</v>
      </c>
      <c r="J14" s="26">
        <v>0</v>
      </c>
      <c r="K14" s="26">
        <v>0.04</v>
      </c>
      <c r="L14" s="26">
        <v>0</v>
      </c>
      <c r="M14" s="26">
        <v>0</v>
      </c>
      <c r="N14" s="26">
        <f t="shared" si="0"/>
        <v>112.29</v>
      </c>
      <c r="O14" s="39">
        <v>0.6075013206550449</v>
      </c>
      <c r="P14" s="7"/>
    </row>
    <row r="15" spans="1:17" ht="30" customHeight="1">
      <c r="A15" s="38" t="s">
        <v>10</v>
      </c>
      <c r="B15" s="26">
        <v>0</v>
      </c>
      <c r="C15" s="26">
        <v>623.21</v>
      </c>
      <c r="D15" s="26">
        <v>4658.3900000000085</v>
      </c>
      <c r="E15" s="26">
        <v>1193.42</v>
      </c>
      <c r="F15" s="26">
        <v>1574.43</v>
      </c>
      <c r="G15" s="26">
        <v>1662.85</v>
      </c>
      <c r="H15" s="26">
        <v>289.59</v>
      </c>
      <c r="I15" s="26">
        <v>619.0399999999988</v>
      </c>
      <c r="J15" s="26">
        <v>21.59</v>
      </c>
      <c r="K15" s="26">
        <v>30.59</v>
      </c>
      <c r="L15" s="26">
        <v>0</v>
      </c>
      <c r="M15" s="26">
        <v>7.07</v>
      </c>
      <c r="N15" s="26">
        <f t="shared" si="0"/>
        <v>10680.180000000008</v>
      </c>
      <c r="O15" s="39">
        <v>23.15108293713682</v>
      </c>
      <c r="Q15" s="5"/>
    </row>
    <row r="16" spans="1:16" ht="30" customHeight="1">
      <c r="A16" s="38" t="s">
        <v>11</v>
      </c>
      <c r="B16" s="26">
        <v>0</v>
      </c>
      <c r="C16" s="26">
        <v>16.5</v>
      </c>
      <c r="D16" s="26">
        <v>117.7</v>
      </c>
      <c r="E16" s="26">
        <v>454.47</v>
      </c>
      <c r="F16" s="26">
        <v>83.5</v>
      </c>
      <c r="G16" s="26">
        <v>116.95</v>
      </c>
      <c r="H16" s="26">
        <v>31.17</v>
      </c>
      <c r="I16" s="26">
        <v>62.5</v>
      </c>
      <c r="J16" s="26">
        <v>0.5</v>
      </c>
      <c r="K16" s="26">
        <v>0.3</v>
      </c>
      <c r="L16" s="26">
        <v>7</v>
      </c>
      <c r="M16" s="26">
        <v>1.01</v>
      </c>
      <c r="N16" s="26">
        <f t="shared" si="0"/>
        <v>891.6</v>
      </c>
      <c r="O16" s="39">
        <v>3.2223983095615423</v>
      </c>
      <c r="P16" s="7"/>
    </row>
    <row r="17" spans="1:16" ht="30" customHeight="1">
      <c r="A17" s="38" t="s">
        <v>12</v>
      </c>
      <c r="B17" s="26">
        <v>0</v>
      </c>
      <c r="C17" s="26">
        <v>81.5</v>
      </c>
      <c r="D17" s="26">
        <v>33.6</v>
      </c>
      <c r="E17" s="26">
        <v>0.5</v>
      </c>
      <c r="F17" s="26">
        <v>389.9</v>
      </c>
      <c r="G17" s="26">
        <v>193.62</v>
      </c>
      <c r="H17" s="26">
        <v>102.96</v>
      </c>
      <c r="I17" s="26">
        <v>0.02</v>
      </c>
      <c r="J17" s="26">
        <v>0</v>
      </c>
      <c r="K17" s="26">
        <v>4.5</v>
      </c>
      <c r="L17" s="26">
        <v>0.02</v>
      </c>
      <c r="M17" s="26">
        <v>0</v>
      </c>
      <c r="N17" s="26">
        <f t="shared" si="0"/>
        <v>806.62</v>
      </c>
      <c r="O17" s="39">
        <v>0.46222926571579503</v>
      </c>
      <c r="P17" s="7"/>
    </row>
    <row r="18" spans="1:17" ht="30" customHeight="1">
      <c r="A18" s="38" t="s">
        <v>13</v>
      </c>
      <c r="B18" s="26">
        <v>0</v>
      </c>
      <c r="C18" s="26">
        <v>0.25</v>
      </c>
      <c r="D18" s="26">
        <v>5.1</v>
      </c>
      <c r="E18" s="26">
        <v>157.85</v>
      </c>
      <c r="F18" s="26">
        <v>5098.95</v>
      </c>
      <c r="G18" s="26">
        <v>1.66</v>
      </c>
      <c r="H18" s="26">
        <v>2.2</v>
      </c>
      <c r="I18" s="26">
        <v>0.35</v>
      </c>
      <c r="J18" s="26">
        <v>0</v>
      </c>
      <c r="K18" s="26">
        <v>0</v>
      </c>
      <c r="L18" s="26">
        <v>0</v>
      </c>
      <c r="M18" s="26">
        <v>20.31</v>
      </c>
      <c r="N18" s="26">
        <f t="shared" si="0"/>
        <v>5286.67</v>
      </c>
      <c r="O18" s="39">
        <v>0.7263602746962494</v>
      </c>
      <c r="Q18" s="5"/>
    </row>
    <row r="19" spans="1:17" ht="30" customHeight="1">
      <c r="A19" s="38" t="s">
        <v>14</v>
      </c>
      <c r="B19" s="26">
        <v>0</v>
      </c>
      <c r="C19" s="26">
        <v>363.02</v>
      </c>
      <c r="D19" s="26">
        <v>328.92</v>
      </c>
      <c r="E19" s="26">
        <v>366.32</v>
      </c>
      <c r="F19" s="26">
        <v>1036.25</v>
      </c>
      <c r="G19" s="26">
        <v>104.5</v>
      </c>
      <c r="H19" s="26">
        <v>622.5999999999985</v>
      </c>
      <c r="I19" s="26">
        <v>1648.15</v>
      </c>
      <c r="J19" s="26">
        <v>1.84</v>
      </c>
      <c r="K19" s="26">
        <v>5.36</v>
      </c>
      <c r="L19" s="26">
        <v>0</v>
      </c>
      <c r="M19" s="26">
        <v>0</v>
      </c>
      <c r="N19" s="26">
        <f t="shared" si="0"/>
        <v>4476.959999999998</v>
      </c>
      <c r="O19" s="39">
        <v>22.636027469624935</v>
      </c>
      <c r="Q19" s="5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5.5</v>
      </c>
      <c r="G20" s="26">
        <v>0.62</v>
      </c>
      <c r="H20" s="26">
        <v>0</v>
      </c>
      <c r="I20" s="26">
        <v>0.21</v>
      </c>
      <c r="J20" s="26">
        <v>0</v>
      </c>
      <c r="K20" s="26">
        <v>0</v>
      </c>
      <c r="L20" s="26">
        <v>0</v>
      </c>
      <c r="M20" s="26">
        <v>0</v>
      </c>
      <c r="N20" s="26">
        <f t="shared" si="0"/>
        <v>6.33</v>
      </c>
      <c r="O20" s="39">
        <v>0.05282620179609086</v>
      </c>
      <c r="P20" s="7"/>
      <c r="Q20" s="5"/>
    </row>
    <row r="21" spans="1:17" ht="30" customHeight="1">
      <c r="A21" s="40" t="s">
        <v>16</v>
      </c>
      <c r="B21" s="27">
        <v>113</v>
      </c>
      <c r="C21" s="27">
        <v>641.83</v>
      </c>
      <c r="D21" s="27">
        <v>93.64</v>
      </c>
      <c r="E21" s="27">
        <v>0</v>
      </c>
      <c r="F21" s="27">
        <v>242.4</v>
      </c>
      <c r="G21" s="27">
        <v>88.71</v>
      </c>
      <c r="H21" s="27">
        <v>2471.4499999999844</v>
      </c>
      <c r="I21" s="27">
        <v>409.06</v>
      </c>
      <c r="J21" s="27">
        <v>2.86</v>
      </c>
      <c r="K21" s="27">
        <v>35.65</v>
      </c>
      <c r="L21" s="27">
        <v>15.14</v>
      </c>
      <c r="M21" s="27">
        <v>5.05</v>
      </c>
      <c r="N21" s="27">
        <f t="shared" si="0"/>
        <v>4118.7899999999845</v>
      </c>
      <c r="O21" s="41">
        <v>26.862123613312207</v>
      </c>
      <c r="Q21" s="5"/>
    </row>
    <row r="22" spans="1:17" ht="30" customHeight="1">
      <c r="A22" s="43" t="s">
        <v>2</v>
      </c>
      <c r="B22" s="44">
        <f>SUM(B9:B21)</f>
        <v>113</v>
      </c>
      <c r="C22" s="44">
        <f aca="true" t="shared" si="1" ref="C22:N22">SUM(C9:C21)</f>
        <v>2259.16</v>
      </c>
      <c r="D22" s="44">
        <f t="shared" si="1"/>
        <v>9975.820000000009</v>
      </c>
      <c r="E22" s="44">
        <f t="shared" si="1"/>
        <v>6181.580000000001</v>
      </c>
      <c r="F22" s="44">
        <f t="shared" si="1"/>
        <v>9382.98</v>
      </c>
      <c r="G22" s="44">
        <f t="shared" si="1"/>
        <v>4222.249999999999</v>
      </c>
      <c r="H22" s="44">
        <f t="shared" si="1"/>
        <v>4541.049999999983</v>
      </c>
      <c r="I22" s="44">
        <f t="shared" si="1"/>
        <v>4856.23</v>
      </c>
      <c r="J22" s="44">
        <f t="shared" si="1"/>
        <v>117.13000000000001</v>
      </c>
      <c r="K22" s="44">
        <f t="shared" si="1"/>
        <v>175.97000000000006</v>
      </c>
      <c r="L22" s="44">
        <f t="shared" si="1"/>
        <v>52.300000000000004</v>
      </c>
      <c r="M22" s="44">
        <f t="shared" si="1"/>
        <v>110.25999999999999</v>
      </c>
      <c r="N22" s="44">
        <f t="shared" si="1"/>
        <v>41987.729999999996</v>
      </c>
      <c r="O22" s="45">
        <v>100</v>
      </c>
      <c r="Q22" s="5"/>
    </row>
    <row r="23" ht="12.75">
      <c r="A23" s="42" t="s">
        <v>147</v>
      </c>
    </row>
  </sheetData>
  <sheetProtection/>
  <mergeCells count="3">
    <mergeCell ref="A4:O4"/>
    <mergeCell ref="A5:O5"/>
    <mergeCell ref="B7:O7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69"/>
  <sheetViews>
    <sheetView showGridLines="0" zoomScale="80" zoomScaleNormal="80" zoomScalePageLayoutView="0" workbookViewId="0" topLeftCell="A1">
      <selection activeCell="A10" sqref="A10:A19"/>
    </sheetView>
  </sheetViews>
  <sheetFormatPr defaultColWidth="11.421875" defaultRowHeight="12.75"/>
  <cols>
    <col min="1" max="1" width="43.7109375" style="2" customWidth="1"/>
    <col min="2" max="4" width="8.7109375" style="2" bestFit="1" customWidth="1"/>
    <col min="5" max="5" width="7.7109375" style="2" bestFit="1" customWidth="1"/>
    <col min="6" max="6" width="8.7109375" style="2" bestFit="1" customWidth="1"/>
    <col min="7" max="7" width="7.7109375" style="2" bestFit="1" customWidth="1"/>
    <col min="8" max="9" width="8.7109375" style="2" bestFit="1" customWidth="1"/>
    <col min="10" max="10" width="7.7109375" style="2" bestFit="1" customWidth="1"/>
    <col min="11" max="14" width="8.7109375" style="2" bestFit="1" customWidth="1"/>
    <col min="15" max="16" width="7.7109375" style="2" bestFit="1" customWidth="1"/>
    <col min="17" max="17" width="8.7109375" style="2" bestFit="1" customWidth="1"/>
    <col min="18" max="18" width="9.8515625" style="2" bestFit="1" customWidth="1"/>
    <col min="19" max="19" width="12.7109375" style="2" customWidth="1"/>
    <col min="20" max="16384" width="11.421875" style="2" customWidth="1"/>
  </cols>
  <sheetData>
    <row r="1" spans="1:21" ht="12.75">
      <c r="A1" s="35" t="s">
        <v>31</v>
      </c>
      <c r="U1" s="35" t="s">
        <v>31</v>
      </c>
    </row>
    <row r="2" spans="1:21" ht="12.75">
      <c r="A2" s="35" t="s">
        <v>165</v>
      </c>
      <c r="U2" s="35" t="s">
        <v>165</v>
      </c>
    </row>
    <row r="3" spans="1:21" ht="12.75">
      <c r="A3" s="35" t="s">
        <v>217</v>
      </c>
      <c r="U3" s="35" t="s">
        <v>166</v>
      </c>
    </row>
    <row r="4" ht="12.75">
      <c r="A4" s="95"/>
    </row>
    <row r="5" spans="1:19" ht="18">
      <c r="A5" s="197" t="s">
        <v>255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</row>
    <row r="6" spans="1:19" ht="18">
      <c r="A6" s="197" t="s">
        <v>254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19" ht="15">
      <c r="A8" s="219" t="s">
        <v>146</v>
      </c>
      <c r="B8" s="204" t="s">
        <v>167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6"/>
      <c r="R8" s="215" t="s">
        <v>2</v>
      </c>
      <c r="S8" s="202" t="s">
        <v>3</v>
      </c>
    </row>
    <row r="9" spans="1:19" ht="15">
      <c r="A9" s="220"/>
      <c r="B9" s="96">
        <v>1987</v>
      </c>
      <c r="C9" s="96">
        <v>1988</v>
      </c>
      <c r="D9" s="96">
        <v>1989</v>
      </c>
      <c r="E9" s="96">
        <v>1990</v>
      </c>
      <c r="F9" s="96">
        <v>1991</v>
      </c>
      <c r="G9" s="96">
        <v>1992</v>
      </c>
      <c r="H9" s="96">
        <v>1993</v>
      </c>
      <c r="I9" s="96">
        <v>1994</v>
      </c>
      <c r="J9" s="96">
        <v>1995</v>
      </c>
      <c r="K9" s="96">
        <v>1996</v>
      </c>
      <c r="L9" s="96">
        <v>1997</v>
      </c>
      <c r="M9" s="96">
        <v>1998</v>
      </c>
      <c r="N9" s="96">
        <v>1999</v>
      </c>
      <c r="O9" s="96">
        <v>2000</v>
      </c>
      <c r="P9" s="96">
        <v>2001</v>
      </c>
      <c r="Q9" s="96">
        <v>2002</v>
      </c>
      <c r="R9" s="216"/>
      <c r="S9" s="203"/>
    </row>
    <row r="10" spans="1:19" ht="12.75">
      <c r="A10" s="97" t="s">
        <v>168</v>
      </c>
      <c r="B10" s="98">
        <f aca="true" t="shared" si="0" ref="B10:Q10">SUM(B29:B37)</f>
        <v>11056.27</v>
      </c>
      <c r="C10" s="98">
        <f t="shared" si="0"/>
        <v>8498.990000000002</v>
      </c>
      <c r="D10" s="98">
        <f t="shared" si="0"/>
        <v>6536.58</v>
      </c>
      <c r="E10" s="98">
        <f t="shared" si="0"/>
        <v>3859.1400000000003</v>
      </c>
      <c r="F10" s="98">
        <f t="shared" si="0"/>
        <v>3800.1</v>
      </c>
      <c r="G10" s="98">
        <f t="shared" si="0"/>
        <v>1418.09</v>
      </c>
      <c r="H10" s="98">
        <f t="shared" si="0"/>
        <v>2761.27</v>
      </c>
      <c r="I10" s="98">
        <f t="shared" si="0"/>
        <v>4131.87</v>
      </c>
      <c r="J10" s="98">
        <f t="shared" si="0"/>
        <v>2979.29</v>
      </c>
      <c r="K10" s="98">
        <f t="shared" si="0"/>
        <v>6522.14</v>
      </c>
      <c r="L10" s="98">
        <f t="shared" si="0"/>
        <v>3245.67</v>
      </c>
      <c r="M10" s="98">
        <f t="shared" si="0"/>
        <v>34372.77</v>
      </c>
      <c r="N10" s="98">
        <f t="shared" si="0"/>
        <v>4414.08</v>
      </c>
      <c r="O10" s="98">
        <f t="shared" si="0"/>
        <v>1266.65</v>
      </c>
      <c r="P10" s="98">
        <f t="shared" si="0"/>
        <v>844.55</v>
      </c>
      <c r="Q10" s="98">
        <f t="shared" si="0"/>
        <v>5152.54</v>
      </c>
      <c r="R10" s="99">
        <f>SUM(B10:Q10)</f>
        <v>100859.99999999999</v>
      </c>
      <c r="S10" s="72">
        <f>(R10/R$19)*100</f>
        <v>11.121310117236417</v>
      </c>
    </row>
    <row r="11" spans="1:19" ht="12.75">
      <c r="A11" s="100" t="s">
        <v>169</v>
      </c>
      <c r="B11" s="101">
        <f aca="true" t="shared" si="1" ref="B11:Q11">SUM(B38:B45)</f>
        <v>11247.47</v>
      </c>
      <c r="C11" s="101">
        <f t="shared" si="1"/>
        <v>9145.98</v>
      </c>
      <c r="D11" s="101">
        <f t="shared" si="1"/>
        <v>16065.519999999999</v>
      </c>
      <c r="E11" s="101">
        <f t="shared" si="1"/>
        <v>3958.87</v>
      </c>
      <c r="F11" s="101">
        <f t="shared" si="1"/>
        <v>7511.090000000001</v>
      </c>
      <c r="G11" s="101">
        <f t="shared" si="1"/>
        <v>8068.389999999999</v>
      </c>
      <c r="H11" s="101">
        <f t="shared" si="1"/>
        <v>1861.34</v>
      </c>
      <c r="I11" s="101">
        <f t="shared" si="1"/>
        <v>4872.39</v>
      </c>
      <c r="J11" s="101">
        <f t="shared" si="1"/>
        <v>2655.3700000000003</v>
      </c>
      <c r="K11" s="101">
        <f t="shared" si="1"/>
        <v>2821.38</v>
      </c>
      <c r="L11" s="101">
        <f t="shared" si="1"/>
        <v>2459.91</v>
      </c>
      <c r="M11" s="101">
        <f t="shared" si="1"/>
        <v>19016.889999999996</v>
      </c>
      <c r="N11" s="101">
        <f t="shared" si="1"/>
        <v>3806.85</v>
      </c>
      <c r="O11" s="101">
        <f t="shared" si="1"/>
        <v>4290.85</v>
      </c>
      <c r="P11" s="101">
        <f t="shared" si="1"/>
        <v>1078.93</v>
      </c>
      <c r="Q11" s="101">
        <f t="shared" si="1"/>
        <v>6225.94</v>
      </c>
      <c r="R11" s="102">
        <f aca="true" t="shared" si="2" ref="R11:R18">SUM(B11:Q11)</f>
        <v>105087.17000000001</v>
      </c>
      <c r="S11" s="74">
        <f>(R11/R$19)*100</f>
        <v>11.587418271988337</v>
      </c>
    </row>
    <row r="12" spans="1:19" ht="12.75">
      <c r="A12" s="100" t="s">
        <v>170</v>
      </c>
      <c r="B12" s="101">
        <f aca="true" t="shared" si="3" ref="B12:Q12">SUM(B46:B51)</f>
        <v>1034.4199999999998</v>
      </c>
      <c r="C12" s="101">
        <f t="shared" si="3"/>
        <v>2057.89</v>
      </c>
      <c r="D12" s="101">
        <f t="shared" si="3"/>
        <v>1399.5699999999997</v>
      </c>
      <c r="E12" s="101">
        <f t="shared" si="3"/>
        <v>212.57999999999998</v>
      </c>
      <c r="F12" s="101">
        <f t="shared" si="3"/>
        <v>1203.04</v>
      </c>
      <c r="G12" s="101">
        <f t="shared" si="3"/>
        <v>328.12</v>
      </c>
      <c r="H12" s="101">
        <f t="shared" si="3"/>
        <v>2469.83</v>
      </c>
      <c r="I12" s="101">
        <f t="shared" si="3"/>
        <v>4662.01</v>
      </c>
      <c r="J12" s="101">
        <f t="shared" si="3"/>
        <v>2043.7699999999998</v>
      </c>
      <c r="K12" s="101">
        <f t="shared" si="3"/>
        <v>1536.69</v>
      </c>
      <c r="L12" s="101">
        <f t="shared" si="3"/>
        <v>1340.7800000000002</v>
      </c>
      <c r="M12" s="101">
        <f t="shared" si="3"/>
        <v>600.6</v>
      </c>
      <c r="N12" s="101">
        <f t="shared" si="3"/>
        <v>26062.279999999995</v>
      </c>
      <c r="O12" s="101">
        <f t="shared" si="3"/>
        <v>931.2</v>
      </c>
      <c r="P12" s="101">
        <f t="shared" si="3"/>
        <v>701.2800000000001</v>
      </c>
      <c r="Q12" s="101">
        <f t="shared" si="3"/>
        <v>1078.93</v>
      </c>
      <c r="R12" s="102">
        <f t="shared" si="2"/>
        <v>47662.98999999998</v>
      </c>
      <c r="S12" s="74">
        <f aca="true" t="shared" si="4" ref="S12:S19">(R12/R$19)*100</f>
        <v>5.255551188823499</v>
      </c>
    </row>
    <row r="13" spans="1:19" ht="12.75">
      <c r="A13" s="100" t="s">
        <v>171</v>
      </c>
      <c r="B13" s="101">
        <f aca="true" t="shared" si="5" ref="B13:Q13">SUM(B52:B53)</f>
        <v>1366.9300000000003</v>
      </c>
      <c r="C13" s="101">
        <f t="shared" si="5"/>
        <v>1051.4100000000005</v>
      </c>
      <c r="D13" s="101">
        <f t="shared" si="5"/>
        <v>889.1999999999998</v>
      </c>
      <c r="E13" s="101">
        <f t="shared" si="5"/>
        <v>1698.24</v>
      </c>
      <c r="F13" s="101">
        <f t="shared" si="5"/>
        <v>394.8699999999999</v>
      </c>
      <c r="G13" s="101">
        <f t="shared" si="5"/>
        <v>1656.0899999999992</v>
      </c>
      <c r="H13" s="101">
        <f t="shared" si="5"/>
        <v>4143.539999999994</v>
      </c>
      <c r="I13" s="101">
        <f t="shared" si="5"/>
        <v>4815.769999999999</v>
      </c>
      <c r="J13" s="101">
        <f t="shared" si="5"/>
        <v>585.4899999999999</v>
      </c>
      <c r="K13" s="101">
        <f t="shared" si="5"/>
        <v>294.13000000000005</v>
      </c>
      <c r="L13" s="101">
        <f t="shared" si="5"/>
        <v>266.88000000000005</v>
      </c>
      <c r="M13" s="101">
        <f t="shared" si="5"/>
        <v>565.8200000000002</v>
      </c>
      <c r="N13" s="101">
        <f t="shared" si="5"/>
        <v>357.3800000000001</v>
      </c>
      <c r="O13" s="101">
        <f t="shared" si="5"/>
        <v>276.26000000000005</v>
      </c>
      <c r="P13" s="101">
        <f t="shared" si="5"/>
        <v>765.4199999999984</v>
      </c>
      <c r="Q13" s="101">
        <f t="shared" si="5"/>
        <v>2678.3200000000006</v>
      </c>
      <c r="R13" s="102">
        <f t="shared" si="2"/>
        <v>21805.749999999993</v>
      </c>
      <c r="S13" s="74">
        <f t="shared" si="4"/>
        <v>2.4044071791486017</v>
      </c>
    </row>
    <row r="14" spans="1:19" ht="12.75">
      <c r="A14" s="100" t="s">
        <v>172</v>
      </c>
      <c r="B14" s="101">
        <f aca="true" t="shared" si="6" ref="B14:Q14">SUM(B54:B56)</f>
        <v>19658.140000000007</v>
      </c>
      <c r="C14" s="101">
        <f t="shared" si="6"/>
        <v>9693.31</v>
      </c>
      <c r="D14" s="101">
        <f t="shared" si="6"/>
        <v>16323.510000000006</v>
      </c>
      <c r="E14" s="101">
        <f t="shared" si="6"/>
        <v>6691.7</v>
      </c>
      <c r="F14" s="101">
        <f t="shared" si="6"/>
        <v>13061.730000000005</v>
      </c>
      <c r="G14" s="101">
        <f t="shared" si="6"/>
        <v>6412.499999999996</v>
      </c>
      <c r="H14" s="101">
        <f t="shared" si="6"/>
        <v>14574.590000000002</v>
      </c>
      <c r="I14" s="101">
        <f t="shared" si="6"/>
        <v>15284.129999999997</v>
      </c>
      <c r="J14" s="101">
        <f t="shared" si="6"/>
        <v>6823.269999999997</v>
      </c>
      <c r="K14" s="101">
        <f t="shared" si="6"/>
        <v>6795.530000000001</v>
      </c>
      <c r="L14" s="101">
        <f t="shared" si="6"/>
        <v>11815.810000000005</v>
      </c>
      <c r="M14" s="101">
        <f t="shared" si="6"/>
        <v>5707.309999999993</v>
      </c>
      <c r="N14" s="101">
        <f t="shared" si="6"/>
        <v>8763.440000000028</v>
      </c>
      <c r="O14" s="101">
        <f t="shared" si="6"/>
        <v>3200.5399999999963</v>
      </c>
      <c r="P14" s="101">
        <f t="shared" si="6"/>
        <v>2574.689999999998</v>
      </c>
      <c r="Q14" s="101">
        <f t="shared" si="6"/>
        <v>10920.890000000009</v>
      </c>
      <c r="R14" s="102">
        <f t="shared" si="2"/>
        <v>158301.09000000003</v>
      </c>
      <c r="S14" s="74">
        <f t="shared" si="4"/>
        <v>17.45504177856983</v>
      </c>
    </row>
    <row r="15" spans="1:19" ht="12.75">
      <c r="A15" s="100" t="s">
        <v>173</v>
      </c>
      <c r="B15" s="101">
        <f aca="true" t="shared" si="7" ref="B15:Q15">SUM(B57:B59)</f>
        <v>5498.1100000000015</v>
      </c>
      <c r="C15" s="101">
        <f t="shared" si="7"/>
        <v>689.6800000000001</v>
      </c>
      <c r="D15" s="101">
        <f t="shared" si="7"/>
        <v>265.92</v>
      </c>
      <c r="E15" s="101">
        <f t="shared" si="7"/>
        <v>771.4300000000001</v>
      </c>
      <c r="F15" s="101">
        <f t="shared" si="7"/>
        <v>3112.5899999999992</v>
      </c>
      <c r="G15" s="101">
        <f t="shared" si="7"/>
        <v>251.65999999999997</v>
      </c>
      <c r="H15" s="101">
        <f t="shared" si="7"/>
        <v>564.8</v>
      </c>
      <c r="I15" s="101">
        <f t="shared" si="7"/>
        <v>3002.94</v>
      </c>
      <c r="J15" s="101">
        <f t="shared" si="7"/>
        <v>274.34000000000003</v>
      </c>
      <c r="K15" s="101">
        <f t="shared" si="7"/>
        <v>126.84</v>
      </c>
      <c r="L15" s="101">
        <f t="shared" si="7"/>
        <v>2811.52</v>
      </c>
      <c r="M15" s="101">
        <f t="shared" si="7"/>
        <v>1572.07</v>
      </c>
      <c r="N15" s="101">
        <f t="shared" si="7"/>
        <v>2361.1399999999994</v>
      </c>
      <c r="O15" s="101">
        <f t="shared" si="7"/>
        <v>672.6399999999999</v>
      </c>
      <c r="P15" s="101">
        <f t="shared" si="7"/>
        <v>228.72000000000003</v>
      </c>
      <c r="Q15" s="101">
        <f t="shared" si="7"/>
        <v>896.37</v>
      </c>
      <c r="R15" s="102">
        <f t="shared" si="2"/>
        <v>23100.77</v>
      </c>
      <c r="S15" s="74">
        <f t="shared" si="4"/>
        <v>2.5472023311218672</v>
      </c>
    </row>
    <row r="16" spans="1:19" ht="12.75">
      <c r="A16" s="100" t="s">
        <v>174</v>
      </c>
      <c r="B16" s="101">
        <f aca="true" t="shared" si="8" ref="B16:Q16">SUM(B60:B63)</f>
        <v>18796.829999999994</v>
      </c>
      <c r="C16" s="101">
        <f t="shared" si="8"/>
        <v>28613.800000000017</v>
      </c>
      <c r="D16" s="101">
        <f t="shared" si="8"/>
        <v>35224.709999999985</v>
      </c>
      <c r="E16" s="101">
        <f t="shared" si="8"/>
        <v>4051.9699999999984</v>
      </c>
      <c r="F16" s="101">
        <f t="shared" si="8"/>
        <v>8574.620000000068</v>
      </c>
      <c r="G16" s="101">
        <f t="shared" si="8"/>
        <v>4354.619999999994</v>
      </c>
      <c r="H16" s="101">
        <f t="shared" si="8"/>
        <v>15920.610000000197</v>
      </c>
      <c r="I16" s="101">
        <f t="shared" si="8"/>
        <v>20509.59999999999</v>
      </c>
      <c r="J16" s="101">
        <f t="shared" si="8"/>
        <v>9229.000000000007</v>
      </c>
      <c r="K16" s="101">
        <f t="shared" si="8"/>
        <v>15232.60000000004</v>
      </c>
      <c r="L16" s="101">
        <f t="shared" si="8"/>
        <v>18095.40000000014</v>
      </c>
      <c r="M16" s="101">
        <f t="shared" si="8"/>
        <v>11508.050000000048</v>
      </c>
      <c r="N16" s="101">
        <f t="shared" si="8"/>
        <v>29971.160000000116</v>
      </c>
      <c r="O16" s="101">
        <f t="shared" si="8"/>
        <v>3869.6399999999944</v>
      </c>
      <c r="P16" s="101">
        <f t="shared" si="8"/>
        <v>3517.509999999997</v>
      </c>
      <c r="Q16" s="101">
        <f t="shared" si="8"/>
        <v>13401.600000000024</v>
      </c>
      <c r="R16" s="102">
        <f t="shared" si="2"/>
        <v>240871.7200000006</v>
      </c>
      <c r="S16" s="74">
        <f t="shared" si="4"/>
        <v>26.559677737379978</v>
      </c>
    </row>
    <row r="17" spans="1:19" ht="12.75">
      <c r="A17" s="100" t="s">
        <v>175</v>
      </c>
      <c r="B17" s="101">
        <f aca="true" t="shared" si="9" ref="B17:Q17">SUM(B64:B66)</f>
        <v>1192.35</v>
      </c>
      <c r="C17" s="101">
        <f t="shared" si="9"/>
        <v>8267.5</v>
      </c>
      <c r="D17" s="101">
        <f t="shared" si="9"/>
        <v>751.9799999999999</v>
      </c>
      <c r="E17" s="101">
        <f t="shared" si="9"/>
        <v>1285.2600000000002</v>
      </c>
      <c r="F17" s="101">
        <f t="shared" si="9"/>
        <v>8574.220000000001</v>
      </c>
      <c r="G17" s="101">
        <f t="shared" si="9"/>
        <v>253.57000000000005</v>
      </c>
      <c r="H17" s="101">
        <f t="shared" si="9"/>
        <v>4453.81</v>
      </c>
      <c r="I17" s="101">
        <f t="shared" si="9"/>
        <v>2609.1800000000003</v>
      </c>
      <c r="J17" s="101">
        <f t="shared" si="9"/>
        <v>465.25</v>
      </c>
      <c r="K17" s="101">
        <f t="shared" si="9"/>
        <v>644.1999999999999</v>
      </c>
      <c r="L17" s="101">
        <f t="shared" si="9"/>
        <v>566.11</v>
      </c>
      <c r="M17" s="101">
        <f t="shared" si="9"/>
        <v>1038.89</v>
      </c>
      <c r="N17" s="101">
        <f t="shared" si="9"/>
        <v>20974.049999999996</v>
      </c>
      <c r="O17" s="101">
        <f t="shared" si="9"/>
        <v>710.86</v>
      </c>
      <c r="P17" s="101">
        <f t="shared" si="9"/>
        <v>278.9</v>
      </c>
      <c r="Q17" s="101">
        <f t="shared" si="9"/>
        <v>20825.91</v>
      </c>
      <c r="R17" s="102">
        <f t="shared" si="2"/>
        <v>72892.04</v>
      </c>
      <c r="S17" s="74">
        <f t="shared" si="4"/>
        <v>8.037427938905429</v>
      </c>
    </row>
    <row r="18" spans="1:19" ht="12.75">
      <c r="A18" s="103" t="s">
        <v>176</v>
      </c>
      <c r="B18" s="104">
        <f aca="true" t="shared" si="10" ref="B18:Q18">SUM(B67)</f>
        <v>27204.250000000004</v>
      </c>
      <c r="C18" s="104">
        <f t="shared" si="10"/>
        <v>17782.809999999998</v>
      </c>
      <c r="D18" s="104">
        <f t="shared" si="10"/>
        <v>10599.879999999996</v>
      </c>
      <c r="E18" s="104">
        <f t="shared" si="10"/>
        <v>2969.1</v>
      </c>
      <c r="F18" s="104">
        <f t="shared" si="10"/>
        <v>4018.0899999999992</v>
      </c>
      <c r="G18" s="104">
        <f t="shared" si="10"/>
        <v>1460.04</v>
      </c>
      <c r="H18" s="104">
        <f t="shared" si="10"/>
        <v>3222.869999999997</v>
      </c>
      <c r="I18" s="104">
        <f t="shared" si="10"/>
        <v>5714.170000000002</v>
      </c>
      <c r="J18" s="104">
        <f t="shared" si="10"/>
        <v>1109.4399999999987</v>
      </c>
      <c r="K18" s="104">
        <f t="shared" si="10"/>
        <v>6045.639999999999</v>
      </c>
      <c r="L18" s="104">
        <f t="shared" si="10"/>
        <v>2976.2099999999996</v>
      </c>
      <c r="M18" s="104">
        <f t="shared" si="10"/>
        <v>16495.199999999997</v>
      </c>
      <c r="N18" s="104">
        <f t="shared" si="10"/>
        <v>4975.090000000006</v>
      </c>
      <c r="O18" s="104">
        <f t="shared" si="10"/>
        <v>1957.4899999999955</v>
      </c>
      <c r="P18" s="104">
        <f t="shared" si="10"/>
        <v>919.9199999999994</v>
      </c>
      <c r="Q18" s="104">
        <f t="shared" si="10"/>
        <v>28875.810000000005</v>
      </c>
      <c r="R18" s="105">
        <f t="shared" si="2"/>
        <v>136326.01</v>
      </c>
      <c r="S18" s="76">
        <f t="shared" si="4"/>
        <v>15.031963456826029</v>
      </c>
    </row>
    <row r="19" spans="1:19" ht="15">
      <c r="A19" s="106" t="s">
        <v>41</v>
      </c>
      <c r="B19" s="107">
        <f aca="true" t="shared" si="11" ref="B19:R19">SUM(B10:B18)</f>
        <v>97054.77</v>
      </c>
      <c r="C19" s="107">
        <f t="shared" si="11"/>
        <v>85801.37000000002</v>
      </c>
      <c r="D19" s="107">
        <f t="shared" si="11"/>
        <v>88056.86999999997</v>
      </c>
      <c r="E19" s="107">
        <f t="shared" si="11"/>
        <v>25498.289999999994</v>
      </c>
      <c r="F19" s="107">
        <f t="shared" si="11"/>
        <v>50250.350000000064</v>
      </c>
      <c r="G19" s="107">
        <f t="shared" si="11"/>
        <v>24203.07999999999</v>
      </c>
      <c r="H19" s="107">
        <f t="shared" si="11"/>
        <v>49972.66000000018</v>
      </c>
      <c r="I19" s="107">
        <f t="shared" si="11"/>
        <v>65602.06</v>
      </c>
      <c r="J19" s="107">
        <f t="shared" si="11"/>
        <v>26165.220000000005</v>
      </c>
      <c r="K19" s="107">
        <f t="shared" si="11"/>
        <v>40019.15000000004</v>
      </c>
      <c r="L19" s="107">
        <f t="shared" si="11"/>
        <v>43578.29000000015</v>
      </c>
      <c r="M19" s="107">
        <f t="shared" si="11"/>
        <v>90877.60000000002</v>
      </c>
      <c r="N19" s="107">
        <f t="shared" si="11"/>
        <v>101685.47000000013</v>
      </c>
      <c r="O19" s="107">
        <f t="shared" si="11"/>
        <v>17176.129999999986</v>
      </c>
      <c r="P19" s="107">
        <f t="shared" si="11"/>
        <v>10909.919999999993</v>
      </c>
      <c r="Q19" s="107">
        <f t="shared" si="11"/>
        <v>90056.31000000003</v>
      </c>
      <c r="R19" s="107">
        <f t="shared" si="11"/>
        <v>906907.5400000007</v>
      </c>
      <c r="S19" s="108">
        <f t="shared" si="4"/>
        <v>100</v>
      </c>
    </row>
    <row r="20" spans="2:7" ht="12.75">
      <c r="B20" s="13"/>
      <c r="C20" s="13"/>
      <c r="D20" s="13"/>
      <c r="E20" s="13"/>
      <c r="F20" s="13"/>
      <c r="G20" s="13"/>
    </row>
    <row r="21" spans="2:7" ht="12.75">
      <c r="B21" s="13"/>
      <c r="C21" s="13"/>
      <c r="D21" s="13"/>
      <c r="E21" s="13"/>
      <c r="F21" s="13"/>
      <c r="G21" s="13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ht="12.75">
      <c r="A25"/>
    </row>
    <row r="26" ht="12.75">
      <c r="A26"/>
    </row>
    <row r="27" spans="1:28" ht="15">
      <c r="A27" s="217" t="s">
        <v>177</v>
      </c>
      <c r="B27" s="204" t="s">
        <v>167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6"/>
      <c r="R27" s="215" t="s">
        <v>2</v>
      </c>
      <c r="S27" s="202" t="s">
        <v>3</v>
      </c>
      <c r="T27" s="170"/>
      <c r="U27" s="170"/>
      <c r="V27" s="170"/>
      <c r="W27" s="170"/>
      <c r="X27" s="170"/>
      <c r="Y27" s="170"/>
      <c r="Z27" s="170"/>
      <c r="AA27" s="170"/>
      <c r="AB27" s="7"/>
    </row>
    <row r="28" spans="1:28" ht="15">
      <c r="A28" s="218"/>
      <c r="B28" s="96">
        <v>1987</v>
      </c>
      <c r="C28" s="96">
        <v>1988</v>
      </c>
      <c r="D28" s="96">
        <v>1989</v>
      </c>
      <c r="E28" s="96">
        <v>1990</v>
      </c>
      <c r="F28" s="96">
        <v>1991</v>
      </c>
      <c r="G28" s="96">
        <v>1992</v>
      </c>
      <c r="H28" s="96">
        <v>1993</v>
      </c>
      <c r="I28" s="96">
        <v>1994</v>
      </c>
      <c r="J28" s="96">
        <v>1995</v>
      </c>
      <c r="K28" s="96">
        <v>1996</v>
      </c>
      <c r="L28" s="96">
        <v>1997</v>
      </c>
      <c r="M28" s="96">
        <v>1998</v>
      </c>
      <c r="N28" s="96">
        <v>1999</v>
      </c>
      <c r="O28" s="96">
        <v>2000</v>
      </c>
      <c r="P28" s="96">
        <v>2001</v>
      </c>
      <c r="Q28" s="96">
        <v>2002</v>
      </c>
      <c r="R28" s="216"/>
      <c r="S28" s="203"/>
      <c r="T28" s="170"/>
      <c r="U28" s="170"/>
      <c r="V28" s="170"/>
      <c r="W28" s="170"/>
      <c r="X28" s="170"/>
      <c r="Y28" s="170"/>
      <c r="Z28" s="171"/>
      <c r="AA28" s="171"/>
      <c r="AB28" s="7"/>
    </row>
    <row r="29" spans="1:28" ht="12.75">
      <c r="A29" s="109" t="s">
        <v>178</v>
      </c>
      <c r="B29" s="151">
        <v>563.06</v>
      </c>
      <c r="C29" s="151">
        <v>939.6999999999998</v>
      </c>
      <c r="D29" s="151">
        <v>126.42999999999999</v>
      </c>
      <c r="E29" s="151">
        <v>235.51000000000002</v>
      </c>
      <c r="F29" s="151">
        <v>845.06</v>
      </c>
      <c r="G29" s="151">
        <v>372.83</v>
      </c>
      <c r="H29" s="151">
        <v>67.99</v>
      </c>
      <c r="I29" s="151">
        <v>342.60999999999996</v>
      </c>
      <c r="J29" s="151">
        <v>139.53</v>
      </c>
      <c r="K29" s="151">
        <v>163.13000000000002</v>
      </c>
      <c r="L29" s="151">
        <v>221.05</v>
      </c>
      <c r="M29" s="151">
        <v>471.61000000000007</v>
      </c>
      <c r="N29" s="151">
        <v>37.61</v>
      </c>
      <c r="O29" s="151">
        <v>121.32999999999998</v>
      </c>
      <c r="P29" s="151">
        <v>62.96999999999999</v>
      </c>
      <c r="Q29" s="151">
        <v>72.66</v>
      </c>
      <c r="R29" s="151">
        <f>SUM(B29:Q29)</f>
        <v>4783.08</v>
      </c>
      <c r="S29" s="166">
        <f>((R29/R$68*100))</f>
        <v>0.5274054728886691</v>
      </c>
      <c r="T29" s="172"/>
      <c r="U29" s="172"/>
      <c r="V29" s="172"/>
      <c r="W29" s="172"/>
      <c r="X29" s="172"/>
      <c r="Y29" s="172"/>
      <c r="Z29" s="172"/>
      <c r="AA29" s="172"/>
      <c r="AB29" s="7"/>
    </row>
    <row r="30" spans="1:28" ht="12.75">
      <c r="A30" s="110" t="s">
        <v>179</v>
      </c>
      <c r="B30" s="151">
        <v>3989.8900000000003</v>
      </c>
      <c r="C30" s="151">
        <v>4100.450000000001</v>
      </c>
      <c r="D30" s="151">
        <v>754.94</v>
      </c>
      <c r="E30" s="151">
        <v>1047.8000000000002</v>
      </c>
      <c r="F30" s="151">
        <v>1012.0400000000002</v>
      </c>
      <c r="G30" s="151">
        <v>252.42000000000004</v>
      </c>
      <c r="H30" s="151">
        <v>776.9900000000001</v>
      </c>
      <c r="I30" s="151">
        <v>1647.3600000000001</v>
      </c>
      <c r="J30" s="151">
        <v>276.86999999999995</v>
      </c>
      <c r="K30" s="151">
        <v>4999.570000000001</v>
      </c>
      <c r="L30" s="151">
        <v>634.36</v>
      </c>
      <c r="M30" s="151">
        <v>31900.679999999997</v>
      </c>
      <c r="N30" s="151">
        <v>2636.8500000000004</v>
      </c>
      <c r="O30" s="151">
        <v>127.66000000000001</v>
      </c>
      <c r="P30" s="151">
        <v>260.21000000000004</v>
      </c>
      <c r="Q30" s="151">
        <v>1088.9</v>
      </c>
      <c r="R30" s="151">
        <f aca="true" t="shared" si="12" ref="R30:R67">SUM(B30:Q30)</f>
        <v>55506.990000000005</v>
      </c>
      <c r="S30" s="166">
        <f aca="true" t="shared" si="13" ref="S30:S66">((R30/R$68*100))</f>
        <v>6.120468465837208</v>
      </c>
      <c r="T30" s="172"/>
      <c r="U30" s="172"/>
      <c r="V30" s="172"/>
      <c r="W30" s="172"/>
      <c r="X30" s="172"/>
      <c r="Y30" s="172"/>
      <c r="Z30" s="172"/>
      <c r="AA30" s="172"/>
      <c r="AB30" s="7"/>
    </row>
    <row r="31" spans="1:28" ht="12.75">
      <c r="A31" s="110" t="s">
        <v>180</v>
      </c>
      <c r="B31" s="151">
        <v>199.95999999999998</v>
      </c>
      <c r="C31" s="151">
        <v>365.41</v>
      </c>
      <c r="D31" s="151">
        <v>363.84999999999997</v>
      </c>
      <c r="E31" s="151">
        <v>363.57000000000005</v>
      </c>
      <c r="F31" s="151">
        <v>112.95000000000002</v>
      </c>
      <c r="G31" s="151">
        <v>25.07</v>
      </c>
      <c r="H31" s="151">
        <v>505.5</v>
      </c>
      <c r="I31" s="151">
        <v>111.67000000000002</v>
      </c>
      <c r="J31" s="151">
        <v>410.75</v>
      </c>
      <c r="K31" s="151">
        <v>90.92</v>
      </c>
      <c r="L31" s="151">
        <v>92.56</v>
      </c>
      <c r="M31" s="151">
        <v>23.280000000000005</v>
      </c>
      <c r="N31" s="151">
        <v>22.94</v>
      </c>
      <c r="O31" s="151">
        <v>15.34</v>
      </c>
      <c r="P31" s="151">
        <v>66.00999999999999</v>
      </c>
      <c r="Q31" s="151">
        <v>0.47000000000000003</v>
      </c>
      <c r="R31" s="151">
        <f t="shared" si="12"/>
        <v>2770.2500000000005</v>
      </c>
      <c r="S31" s="166">
        <f t="shared" si="13"/>
        <v>0.3054611278234602</v>
      </c>
      <c r="T31" s="172"/>
      <c r="U31" s="172"/>
      <c r="V31" s="172"/>
      <c r="W31" s="172"/>
      <c r="X31" s="172"/>
      <c r="Y31" s="172"/>
      <c r="Z31" s="172"/>
      <c r="AA31" s="172"/>
      <c r="AB31" s="7"/>
    </row>
    <row r="32" spans="1:28" ht="12.75">
      <c r="A32" s="110" t="s">
        <v>181</v>
      </c>
      <c r="B32" s="151">
        <v>440.97</v>
      </c>
      <c r="C32" s="151">
        <v>633.8100000000001</v>
      </c>
      <c r="D32" s="151">
        <v>249.11999999999998</v>
      </c>
      <c r="E32" s="151">
        <v>603.5999999999999</v>
      </c>
      <c r="F32" s="151">
        <v>392.2</v>
      </c>
      <c r="G32" s="151">
        <v>559.03</v>
      </c>
      <c r="H32" s="151">
        <v>29.82</v>
      </c>
      <c r="I32" s="151">
        <v>165.06000000000003</v>
      </c>
      <c r="J32" s="151">
        <v>76.06</v>
      </c>
      <c r="K32" s="151">
        <v>302.33000000000004</v>
      </c>
      <c r="L32" s="151">
        <v>36.48</v>
      </c>
      <c r="M32" s="151">
        <v>88.55000000000001</v>
      </c>
      <c r="N32" s="151">
        <v>70.37</v>
      </c>
      <c r="O32" s="151">
        <v>104.51</v>
      </c>
      <c r="P32" s="151">
        <v>177.94</v>
      </c>
      <c r="Q32" s="151">
        <v>85.59</v>
      </c>
      <c r="R32" s="151">
        <f t="shared" si="12"/>
        <v>4015.44</v>
      </c>
      <c r="S32" s="166">
        <f t="shared" si="13"/>
        <v>0.4427617836323201</v>
      </c>
      <c r="T32" s="172"/>
      <c r="U32" s="172"/>
      <c r="V32" s="172"/>
      <c r="W32" s="172"/>
      <c r="X32" s="172"/>
      <c r="Y32" s="172"/>
      <c r="Z32" s="172"/>
      <c r="AA32" s="172"/>
      <c r="AB32" s="7"/>
    </row>
    <row r="33" spans="1:28" ht="12.75">
      <c r="A33" s="110" t="s">
        <v>182</v>
      </c>
      <c r="B33" s="151">
        <v>882.69</v>
      </c>
      <c r="C33" s="151">
        <v>1442.9699999999998</v>
      </c>
      <c r="D33" s="151">
        <v>719.2</v>
      </c>
      <c r="E33" s="151">
        <v>261.74</v>
      </c>
      <c r="F33" s="151">
        <v>31.430000000000003</v>
      </c>
      <c r="G33" s="151">
        <v>95.36000000000001</v>
      </c>
      <c r="H33" s="151">
        <v>83.07999999999998</v>
      </c>
      <c r="I33" s="151">
        <v>202.19000000000003</v>
      </c>
      <c r="J33" s="151">
        <v>128.26000000000002</v>
      </c>
      <c r="K33" s="151">
        <v>91.61999999999999</v>
      </c>
      <c r="L33" s="151">
        <v>631.74</v>
      </c>
      <c r="M33" s="151">
        <v>118.61999999999999</v>
      </c>
      <c r="N33" s="151">
        <v>450.40999999999997</v>
      </c>
      <c r="O33" s="151">
        <v>412.69</v>
      </c>
      <c r="P33" s="151">
        <v>47.230000000000004</v>
      </c>
      <c r="Q33" s="151">
        <v>81.03999999999999</v>
      </c>
      <c r="R33" s="151">
        <f t="shared" si="12"/>
        <v>5680.269999999999</v>
      </c>
      <c r="S33" s="166">
        <f t="shared" si="13"/>
        <v>0.6263339700538816</v>
      </c>
      <c r="T33" s="172"/>
      <c r="U33" s="172"/>
      <c r="V33" s="172"/>
      <c r="W33" s="172"/>
      <c r="X33" s="172"/>
      <c r="Y33" s="172"/>
      <c r="Z33" s="172"/>
      <c r="AA33" s="172"/>
      <c r="AB33" s="7"/>
    </row>
    <row r="34" spans="1:28" ht="12.75">
      <c r="A34" s="110" t="s">
        <v>183</v>
      </c>
      <c r="B34" s="151">
        <v>66.92000000000002</v>
      </c>
      <c r="C34" s="151">
        <v>96.68</v>
      </c>
      <c r="D34" s="151">
        <v>486.22</v>
      </c>
      <c r="E34" s="151">
        <v>154.94</v>
      </c>
      <c r="F34" s="151">
        <v>67.1</v>
      </c>
      <c r="G34" s="151">
        <v>24</v>
      </c>
      <c r="H34" s="151">
        <v>280.67</v>
      </c>
      <c r="I34" s="151">
        <v>7.57</v>
      </c>
      <c r="J34" s="151">
        <v>355.14000000000004</v>
      </c>
      <c r="K34" s="151">
        <v>139.61999999999998</v>
      </c>
      <c r="L34" s="151">
        <v>832.7500000000001</v>
      </c>
      <c r="M34" s="151">
        <v>703.03</v>
      </c>
      <c r="N34" s="151">
        <v>410.89</v>
      </c>
      <c r="O34" s="151">
        <v>102.7</v>
      </c>
      <c r="P34" s="151">
        <v>65.46</v>
      </c>
      <c r="Q34" s="151">
        <v>19.68</v>
      </c>
      <c r="R34" s="151">
        <f t="shared" si="12"/>
        <v>3813.37</v>
      </c>
      <c r="S34" s="166">
        <f t="shared" si="13"/>
        <v>0.42048057070955625</v>
      </c>
      <c r="T34" s="172"/>
      <c r="U34" s="172"/>
      <c r="V34" s="172"/>
      <c r="W34" s="172"/>
      <c r="X34" s="172"/>
      <c r="Y34" s="172"/>
      <c r="Z34" s="172"/>
      <c r="AA34" s="172"/>
      <c r="AB34" s="7"/>
    </row>
    <row r="35" spans="1:28" ht="12.75">
      <c r="A35" s="110" t="s">
        <v>184</v>
      </c>
      <c r="B35" s="151">
        <v>398.03000000000003</v>
      </c>
      <c r="C35" s="151">
        <v>148.81</v>
      </c>
      <c r="D35" s="151">
        <v>196.67</v>
      </c>
      <c r="E35" s="151">
        <v>83.63</v>
      </c>
      <c r="F35" s="151">
        <v>190.76</v>
      </c>
      <c r="G35" s="151">
        <v>24.349999999999998</v>
      </c>
      <c r="H35" s="151">
        <v>690.7899999999998</v>
      </c>
      <c r="I35" s="151">
        <v>260.75</v>
      </c>
      <c r="J35" s="151">
        <v>46.44</v>
      </c>
      <c r="K35" s="151">
        <v>13.61</v>
      </c>
      <c r="L35" s="151">
        <v>213.42</v>
      </c>
      <c r="M35" s="151">
        <v>152.70999999999998</v>
      </c>
      <c r="N35" s="151">
        <v>297.72</v>
      </c>
      <c r="O35" s="151">
        <v>306.56</v>
      </c>
      <c r="P35" s="151">
        <v>40.050000000000004</v>
      </c>
      <c r="Q35" s="151">
        <v>306.05</v>
      </c>
      <c r="R35" s="151">
        <f t="shared" si="12"/>
        <v>3370.350000000001</v>
      </c>
      <c r="S35" s="166">
        <f t="shared" si="13"/>
        <v>0.3716310485190142</v>
      </c>
      <c r="T35" s="172"/>
      <c r="U35" s="172"/>
      <c r="V35" s="172"/>
      <c r="W35" s="172"/>
      <c r="X35" s="172"/>
      <c r="Y35" s="172"/>
      <c r="Z35" s="172"/>
      <c r="AA35" s="172"/>
      <c r="AB35" s="7"/>
    </row>
    <row r="36" spans="1:28" ht="12.75">
      <c r="A36" s="110" t="s">
        <v>185</v>
      </c>
      <c r="B36" s="151">
        <v>1282.1100000000001</v>
      </c>
      <c r="C36" s="151">
        <v>249.56</v>
      </c>
      <c r="D36" s="151">
        <v>2539.14</v>
      </c>
      <c r="E36" s="151">
        <v>14.430000000000001</v>
      </c>
      <c r="F36" s="151">
        <v>179.42000000000002</v>
      </c>
      <c r="G36" s="151">
        <v>47.709999999999994</v>
      </c>
      <c r="H36" s="151">
        <v>240.99</v>
      </c>
      <c r="I36" s="151">
        <v>69.95</v>
      </c>
      <c r="J36" s="151">
        <v>591.6099999999999</v>
      </c>
      <c r="K36" s="151">
        <v>574.0300000000001</v>
      </c>
      <c r="L36" s="151">
        <v>324.87</v>
      </c>
      <c r="M36" s="151">
        <v>59.66</v>
      </c>
      <c r="N36" s="151">
        <v>386.68000000000006</v>
      </c>
      <c r="O36" s="151">
        <v>11.229999999999999</v>
      </c>
      <c r="P36" s="151">
        <v>71</v>
      </c>
      <c r="Q36" s="151">
        <v>977.9799999999998</v>
      </c>
      <c r="R36" s="151">
        <f t="shared" si="12"/>
        <v>7620.369999999998</v>
      </c>
      <c r="S36" s="166">
        <f t="shared" si="13"/>
        <v>0.8402587544922155</v>
      </c>
      <c r="T36" s="172"/>
      <c r="U36" s="172"/>
      <c r="V36" s="172"/>
      <c r="W36" s="172"/>
      <c r="X36" s="172"/>
      <c r="Y36" s="172"/>
      <c r="Z36" s="172"/>
      <c r="AA36" s="172"/>
      <c r="AB36" s="7"/>
    </row>
    <row r="37" spans="1:28" ht="12.75">
      <c r="A37" s="112" t="s">
        <v>186</v>
      </c>
      <c r="B37" s="152">
        <v>3232.6400000000003</v>
      </c>
      <c r="C37" s="152">
        <v>521.5999999999999</v>
      </c>
      <c r="D37" s="152">
        <v>1101.01</v>
      </c>
      <c r="E37" s="152">
        <v>1093.9199999999998</v>
      </c>
      <c r="F37" s="152">
        <v>969.14</v>
      </c>
      <c r="G37" s="152">
        <v>17.32</v>
      </c>
      <c r="H37" s="152">
        <v>85.43999999999998</v>
      </c>
      <c r="I37" s="152">
        <v>1324.71</v>
      </c>
      <c r="J37" s="152">
        <v>954.63</v>
      </c>
      <c r="K37" s="152">
        <v>147.30999999999997</v>
      </c>
      <c r="L37" s="152">
        <v>258.43999999999994</v>
      </c>
      <c r="M37" s="152">
        <v>854.6300000000001</v>
      </c>
      <c r="N37" s="152">
        <v>100.61000000000001</v>
      </c>
      <c r="O37" s="152">
        <v>64.63</v>
      </c>
      <c r="P37" s="152">
        <v>53.679999999999986</v>
      </c>
      <c r="Q37" s="152">
        <v>2520.17</v>
      </c>
      <c r="R37" s="152">
        <f t="shared" si="12"/>
        <v>13299.879999999997</v>
      </c>
      <c r="S37" s="167">
        <f t="shared" si="13"/>
        <v>1.4665089232800939</v>
      </c>
      <c r="T37" s="172"/>
      <c r="U37" s="172"/>
      <c r="V37" s="172"/>
      <c r="W37" s="172"/>
      <c r="X37" s="172"/>
      <c r="Y37" s="172"/>
      <c r="Z37" s="172"/>
      <c r="AA37" s="172"/>
      <c r="AB37" s="7"/>
    </row>
    <row r="38" spans="1:28" ht="12.75">
      <c r="A38" s="109" t="s">
        <v>187</v>
      </c>
      <c r="B38" s="153">
        <v>1442.9499999999998</v>
      </c>
      <c r="C38" s="153">
        <v>2008.8199999999997</v>
      </c>
      <c r="D38" s="153">
        <v>336.5</v>
      </c>
      <c r="E38" s="153">
        <v>14.85</v>
      </c>
      <c r="F38" s="153">
        <v>375.64</v>
      </c>
      <c r="G38" s="153">
        <v>803.8</v>
      </c>
      <c r="H38" s="153">
        <v>74.05</v>
      </c>
      <c r="I38" s="153">
        <v>302.02000000000004</v>
      </c>
      <c r="J38" s="153">
        <v>960.26</v>
      </c>
      <c r="K38" s="153">
        <v>465.07</v>
      </c>
      <c r="L38" s="153">
        <v>214.42</v>
      </c>
      <c r="M38" s="153">
        <v>16916.87</v>
      </c>
      <c r="N38" s="153">
        <v>340.7</v>
      </c>
      <c r="O38" s="153">
        <v>166.75999999999996</v>
      </c>
      <c r="P38" s="153">
        <v>627.64</v>
      </c>
      <c r="Q38" s="153">
        <v>101.50000000000001</v>
      </c>
      <c r="R38" s="153">
        <f t="shared" si="12"/>
        <v>25151.85</v>
      </c>
      <c r="S38" s="168">
        <f t="shared" si="13"/>
        <v>2.7733643056931667</v>
      </c>
      <c r="T38" s="172"/>
      <c r="U38" s="172"/>
      <c r="V38" s="172"/>
      <c r="W38" s="172"/>
      <c r="X38" s="172"/>
      <c r="Y38" s="172"/>
      <c r="Z38" s="172"/>
      <c r="AA38" s="172"/>
      <c r="AB38" s="7"/>
    </row>
    <row r="39" spans="1:28" ht="12.75">
      <c r="A39" s="110" t="s">
        <v>188</v>
      </c>
      <c r="B39" s="151">
        <v>4193.13</v>
      </c>
      <c r="C39" s="151">
        <v>3191.36</v>
      </c>
      <c r="D39" s="151">
        <v>10769.859999999999</v>
      </c>
      <c r="E39" s="151">
        <v>781.79</v>
      </c>
      <c r="F39" s="151">
        <v>5800.51</v>
      </c>
      <c r="G39" s="151">
        <v>179.60000000000002</v>
      </c>
      <c r="H39" s="151">
        <v>1451.6599999999999</v>
      </c>
      <c r="I39" s="151">
        <v>2961.24</v>
      </c>
      <c r="J39" s="151">
        <v>654.2900000000001</v>
      </c>
      <c r="K39" s="151">
        <v>1115.8999999999999</v>
      </c>
      <c r="L39" s="151">
        <v>1512.27</v>
      </c>
      <c r="M39" s="151">
        <v>1260.33</v>
      </c>
      <c r="N39" s="151">
        <v>2148.33</v>
      </c>
      <c r="O39" s="151">
        <v>547.18</v>
      </c>
      <c r="P39" s="151">
        <v>315.45000000000005</v>
      </c>
      <c r="Q39" s="151">
        <v>3824.09</v>
      </c>
      <c r="R39" s="151">
        <f t="shared" si="12"/>
        <v>40706.990000000005</v>
      </c>
      <c r="S39" s="166">
        <f t="shared" si="13"/>
        <v>4.488549075245308</v>
      </c>
      <c r="T39" s="172"/>
      <c r="U39" s="172"/>
      <c r="V39" s="172"/>
      <c r="W39" s="172"/>
      <c r="X39" s="172"/>
      <c r="Y39" s="172"/>
      <c r="Z39" s="172"/>
      <c r="AA39" s="172"/>
      <c r="AB39" s="7"/>
    </row>
    <row r="40" spans="1:28" ht="12.75">
      <c r="A40" s="110" t="s">
        <v>189</v>
      </c>
      <c r="B40" s="151">
        <v>307.4</v>
      </c>
      <c r="C40" s="151">
        <v>273.41999999999996</v>
      </c>
      <c r="D40" s="151">
        <v>254.92</v>
      </c>
      <c r="E40" s="151">
        <v>128.57</v>
      </c>
      <c r="F40" s="151">
        <v>106.22</v>
      </c>
      <c r="G40" s="151">
        <v>50.16</v>
      </c>
      <c r="H40" s="151">
        <v>110.15</v>
      </c>
      <c r="I40" s="151">
        <v>145.77</v>
      </c>
      <c r="J40" s="151">
        <v>431.25</v>
      </c>
      <c r="K40" s="151">
        <v>312.11</v>
      </c>
      <c r="L40" s="151">
        <v>178.21</v>
      </c>
      <c r="M40" s="151">
        <v>122.14</v>
      </c>
      <c r="N40" s="151">
        <v>243.31</v>
      </c>
      <c r="O40" s="151">
        <v>450.84999999999997</v>
      </c>
      <c r="P40" s="151">
        <v>34.66</v>
      </c>
      <c r="Q40" s="151">
        <v>1333.8500000000001</v>
      </c>
      <c r="R40" s="151">
        <f t="shared" si="12"/>
        <v>4482.99</v>
      </c>
      <c r="S40" s="166">
        <f t="shared" si="13"/>
        <v>0.49431610194794456</v>
      </c>
      <c r="T40" s="172"/>
      <c r="U40" s="172"/>
      <c r="V40" s="172"/>
      <c r="W40" s="172"/>
      <c r="X40" s="172"/>
      <c r="Y40" s="172"/>
      <c r="Z40" s="172"/>
      <c r="AA40" s="172"/>
      <c r="AB40" s="7"/>
    </row>
    <row r="41" spans="1:28" ht="12.75">
      <c r="A41" s="110" t="s">
        <v>190</v>
      </c>
      <c r="B41" s="151">
        <v>453.75</v>
      </c>
      <c r="C41" s="151">
        <v>33.05</v>
      </c>
      <c r="D41" s="151">
        <v>54.06</v>
      </c>
      <c r="E41" s="151">
        <v>2333.74</v>
      </c>
      <c r="F41" s="151">
        <v>49.66</v>
      </c>
      <c r="G41" s="151">
        <v>9.860000000000001</v>
      </c>
      <c r="H41" s="151">
        <v>87.82</v>
      </c>
      <c r="I41" s="151">
        <v>11.76</v>
      </c>
      <c r="J41" s="151">
        <v>30.320000000000004</v>
      </c>
      <c r="K41" s="151">
        <v>22.06</v>
      </c>
      <c r="L41" s="151">
        <v>27.259999999999998</v>
      </c>
      <c r="M41" s="151">
        <v>557.6800000000001</v>
      </c>
      <c r="N41" s="151">
        <v>34.46</v>
      </c>
      <c r="O41" s="151">
        <v>7.640000000000001</v>
      </c>
      <c r="P41" s="151">
        <v>8.94</v>
      </c>
      <c r="Q41" s="151">
        <v>58.74</v>
      </c>
      <c r="R41" s="151">
        <f t="shared" si="12"/>
        <v>3780.8</v>
      </c>
      <c r="S41" s="166">
        <f t="shared" si="13"/>
        <v>0.41688924540201716</v>
      </c>
      <c r="T41" s="172"/>
      <c r="U41" s="172"/>
      <c r="V41" s="172"/>
      <c r="W41" s="172"/>
      <c r="X41" s="172"/>
      <c r="Y41" s="172"/>
      <c r="Z41" s="172"/>
      <c r="AA41" s="172"/>
      <c r="AB41" s="7"/>
    </row>
    <row r="42" spans="1:28" ht="12.75">
      <c r="A42" s="110" t="s">
        <v>191</v>
      </c>
      <c r="B42" s="151">
        <v>46.62</v>
      </c>
      <c r="C42" s="151">
        <v>217.86</v>
      </c>
      <c r="D42" s="151">
        <v>140.89</v>
      </c>
      <c r="E42" s="151">
        <v>7.279999999999999</v>
      </c>
      <c r="F42" s="151">
        <v>871.2700000000001</v>
      </c>
      <c r="G42" s="151">
        <v>29.610000000000003</v>
      </c>
      <c r="H42" s="151">
        <v>9.9</v>
      </c>
      <c r="I42" s="151">
        <v>68.59</v>
      </c>
      <c r="J42" s="151">
        <v>135.1</v>
      </c>
      <c r="K42" s="151">
        <v>103.72</v>
      </c>
      <c r="L42" s="151">
        <v>24.07</v>
      </c>
      <c r="M42" s="151">
        <v>13.120000000000001</v>
      </c>
      <c r="N42" s="151">
        <v>17.63</v>
      </c>
      <c r="O42" s="151">
        <v>20.6</v>
      </c>
      <c r="P42" s="151">
        <v>19.85</v>
      </c>
      <c r="Q42" s="151">
        <v>352.03</v>
      </c>
      <c r="R42" s="151">
        <f t="shared" si="12"/>
        <v>2078.1399999999994</v>
      </c>
      <c r="S42" s="166">
        <f t="shared" si="13"/>
        <v>0.22914574070031415</v>
      </c>
      <c r="T42" s="172"/>
      <c r="U42" s="172"/>
      <c r="V42" s="172"/>
      <c r="W42" s="172"/>
      <c r="X42" s="172"/>
      <c r="Y42" s="172"/>
      <c r="Z42" s="172"/>
      <c r="AA42" s="172"/>
      <c r="AB42" s="7"/>
    </row>
    <row r="43" spans="1:28" ht="12.75">
      <c r="A43" s="110" t="s">
        <v>192</v>
      </c>
      <c r="B43" s="151">
        <v>1376.3999999999999</v>
      </c>
      <c r="C43" s="151">
        <v>645.86</v>
      </c>
      <c r="D43" s="151">
        <v>3573.8700000000003</v>
      </c>
      <c r="E43" s="151">
        <v>464.15999999999997</v>
      </c>
      <c r="F43" s="151">
        <v>63.08</v>
      </c>
      <c r="G43" s="151">
        <v>17.229999999999997</v>
      </c>
      <c r="H43" s="151">
        <v>16.5</v>
      </c>
      <c r="I43" s="151">
        <v>124.06</v>
      </c>
      <c r="J43" s="151">
        <v>81.80000000000001</v>
      </c>
      <c r="K43" s="151">
        <v>635.71</v>
      </c>
      <c r="L43" s="151">
        <v>400.85</v>
      </c>
      <c r="M43" s="151">
        <v>21.650000000000002</v>
      </c>
      <c r="N43" s="151">
        <v>347.70000000000005</v>
      </c>
      <c r="O43" s="151">
        <v>539.8</v>
      </c>
      <c r="P43" s="151">
        <v>14.8</v>
      </c>
      <c r="Q43" s="151">
        <v>42.61</v>
      </c>
      <c r="R43" s="151">
        <f t="shared" si="12"/>
        <v>8366.08</v>
      </c>
      <c r="S43" s="166">
        <f t="shared" si="13"/>
        <v>0.9224843361650729</v>
      </c>
      <c r="T43" s="172"/>
      <c r="U43" s="172"/>
      <c r="V43" s="172"/>
      <c r="W43" s="172"/>
      <c r="X43" s="172"/>
      <c r="Y43" s="172"/>
      <c r="Z43" s="172"/>
      <c r="AA43" s="172"/>
      <c r="AB43" s="7"/>
    </row>
    <row r="44" spans="1:28" ht="12.75">
      <c r="A44" s="110" t="s">
        <v>193</v>
      </c>
      <c r="B44" s="151">
        <v>2632.77</v>
      </c>
      <c r="C44" s="151">
        <v>1085.05</v>
      </c>
      <c r="D44" s="151">
        <v>729.3</v>
      </c>
      <c r="E44" s="151">
        <v>96.28</v>
      </c>
      <c r="F44" s="151">
        <v>167.14</v>
      </c>
      <c r="G44" s="151">
        <v>695.63</v>
      </c>
      <c r="H44" s="151">
        <v>84.06</v>
      </c>
      <c r="I44" s="151">
        <v>459.63000000000005</v>
      </c>
      <c r="J44" s="151">
        <v>37.650000000000006</v>
      </c>
      <c r="K44" s="151">
        <v>155.3</v>
      </c>
      <c r="L44" s="151">
        <v>63.129999999999995</v>
      </c>
      <c r="M44" s="151">
        <v>67.71000000000001</v>
      </c>
      <c r="N44" s="151">
        <v>116.22000000000001</v>
      </c>
      <c r="O44" s="151">
        <v>2459.5200000000004</v>
      </c>
      <c r="P44" s="151">
        <v>46.019999999999996</v>
      </c>
      <c r="Q44" s="151">
        <v>383.06999999999994</v>
      </c>
      <c r="R44" s="151">
        <f t="shared" si="12"/>
        <v>9278.480000000001</v>
      </c>
      <c r="S44" s="166">
        <f t="shared" si="13"/>
        <v>1.02308996129859</v>
      </c>
      <c r="T44" s="172"/>
      <c r="U44" s="172"/>
      <c r="V44" s="172"/>
      <c r="W44" s="172"/>
      <c r="X44" s="172"/>
      <c r="Y44" s="172"/>
      <c r="Z44" s="172"/>
      <c r="AA44" s="172"/>
      <c r="AB44" s="7"/>
    </row>
    <row r="45" spans="1:28" ht="12.75">
      <c r="A45" s="112" t="s">
        <v>194</v>
      </c>
      <c r="B45" s="152">
        <v>794.4499999999999</v>
      </c>
      <c r="C45" s="152">
        <v>1690.5599999999997</v>
      </c>
      <c r="D45" s="152">
        <v>206.12</v>
      </c>
      <c r="E45" s="152">
        <v>132.2</v>
      </c>
      <c r="F45" s="152">
        <v>77.57</v>
      </c>
      <c r="G45" s="152">
        <v>6282.5</v>
      </c>
      <c r="H45" s="152">
        <v>27.2</v>
      </c>
      <c r="I45" s="152">
        <v>799.3199999999999</v>
      </c>
      <c r="J45" s="152">
        <v>324.7</v>
      </c>
      <c r="K45" s="152">
        <v>11.51</v>
      </c>
      <c r="L45" s="152">
        <v>39.699999999999996</v>
      </c>
      <c r="M45" s="152">
        <v>57.39</v>
      </c>
      <c r="N45" s="152">
        <v>558.5000000000001</v>
      </c>
      <c r="O45" s="152">
        <v>98.49999999999999</v>
      </c>
      <c r="P45" s="152">
        <v>11.57</v>
      </c>
      <c r="Q45" s="152">
        <v>130.05</v>
      </c>
      <c r="R45" s="152">
        <f t="shared" si="12"/>
        <v>11241.84</v>
      </c>
      <c r="S45" s="167">
        <f t="shared" si="13"/>
        <v>1.2395795055359216</v>
      </c>
      <c r="T45" s="172"/>
      <c r="U45" s="172"/>
      <c r="V45" s="172"/>
      <c r="W45" s="172"/>
      <c r="X45" s="172"/>
      <c r="Y45" s="172"/>
      <c r="Z45" s="172"/>
      <c r="AA45" s="172"/>
      <c r="AB45" s="7"/>
    </row>
    <row r="46" spans="1:28" ht="12.75">
      <c r="A46" s="109" t="s">
        <v>195</v>
      </c>
      <c r="B46" s="153">
        <v>63.160000000000004</v>
      </c>
      <c r="C46" s="153">
        <v>1334.77</v>
      </c>
      <c r="D46" s="153">
        <v>99.85000000000001</v>
      </c>
      <c r="E46" s="153">
        <v>85.58999999999999</v>
      </c>
      <c r="F46" s="153">
        <v>490.60999999999996</v>
      </c>
      <c r="G46" s="153">
        <v>31.1</v>
      </c>
      <c r="H46" s="153">
        <v>1424.4099999999999</v>
      </c>
      <c r="I46" s="153">
        <v>183.87000000000003</v>
      </c>
      <c r="J46" s="153">
        <v>374.54</v>
      </c>
      <c r="K46" s="153">
        <v>85.72</v>
      </c>
      <c r="L46" s="153">
        <v>61.49999999999999</v>
      </c>
      <c r="M46" s="153">
        <v>17.589999999999996</v>
      </c>
      <c r="N46" s="153">
        <v>25500.979999999996</v>
      </c>
      <c r="O46" s="153">
        <v>80.34</v>
      </c>
      <c r="P46" s="153">
        <v>332.98</v>
      </c>
      <c r="Q46" s="153">
        <v>334.21999999999997</v>
      </c>
      <c r="R46" s="153">
        <f t="shared" si="12"/>
        <v>30501.229999999996</v>
      </c>
      <c r="S46" s="168">
        <f t="shared" si="13"/>
        <v>3.363212748236714</v>
      </c>
      <c r="T46" s="172"/>
      <c r="U46" s="172"/>
      <c r="V46" s="172"/>
      <c r="W46" s="172"/>
      <c r="X46" s="172"/>
      <c r="Y46" s="172"/>
      <c r="Z46" s="172"/>
      <c r="AA46" s="172"/>
      <c r="AB46" s="7"/>
    </row>
    <row r="47" spans="1:28" ht="12.75">
      <c r="A47" s="110" t="s">
        <v>196</v>
      </c>
      <c r="B47" s="151">
        <v>150.26999999999998</v>
      </c>
      <c r="C47" s="151">
        <v>131.39</v>
      </c>
      <c r="D47" s="151">
        <v>94.07</v>
      </c>
      <c r="E47" s="151">
        <v>21.85</v>
      </c>
      <c r="F47" s="151">
        <v>319.46</v>
      </c>
      <c r="G47" s="151">
        <v>99.22000000000001</v>
      </c>
      <c r="H47" s="151">
        <v>201.85999999999999</v>
      </c>
      <c r="I47" s="151">
        <v>81.38000000000001</v>
      </c>
      <c r="J47" s="151">
        <v>91.22</v>
      </c>
      <c r="K47" s="151">
        <v>28.85</v>
      </c>
      <c r="L47" s="151">
        <v>46.97</v>
      </c>
      <c r="M47" s="151">
        <v>19.71</v>
      </c>
      <c r="N47" s="151">
        <v>63.43</v>
      </c>
      <c r="O47" s="151">
        <v>9.929999999999998</v>
      </c>
      <c r="P47" s="151">
        <v>232.56000000000003</v>
      </c>
      <c r="Q47" s="151">
        <v>19.860000000000003</v>
      </c>
      <c r="R47" s="151">
        <f t="shared" si="12"/>
        <v>1612.03</v>
      </c>
      <c r="S47" s="166">
        <f t="shared" si="13"/>
        <v>0.17775020373080136</v>
      </c>
      <c r="T47" s="172"/>
      <c r="U47" s="172"/>
      <c r="V47" s="172"/>
      <c r="W47" s="172"/>
      <c r="X47" s="172"/>
      <c r="Y47" s="172"/>
      <c r="Z47" s="172"/>
      <c r="AA47" s="172"/>
      <c r="AB47" s="7"/>
    </row>
    <row r="48" spans="1:28" ht="12.75">
      <c r="A48" s="110" t="s">
        <v>197</v>
      </c>
      <c r="B48" s="151">
        <v>31.6</v>
      </c>
      <c r="C48" s="151">
        <v>20.52</v>
      </c>
      <c r="D48" s="151">
        <v>8.78</v>
      </c>
      <c r="E48" s="151">
        <v>8.450000000000001</v>
      </c>
      <c r="F48" s="151">
        <v>2.9699999999999998</v>
      </c>
      <c r="G48" s="151">
        <v>106.94</v>
      </c>
      <c r="H48" s="151">
        <v>638.51</v>
      </c>
      <c r="I48" s="151">
        <v>2810.59</v>
      </c>
      <c r="J48" s="151">
        <v>26.94</v>
      </c>
      <c r="K48" s="151">
        <v>421.26</v>
      </c>
      <c r="L48" s="151">
        <v>431.93999999999994</v>
      </c>
      <c r="M48" s="151">
        <v>202.06</v>
      </c>
      <c r="N48" s="151">
        <v>16.46</v>
      </c>
      <c r="O48" s="151">
        <v>15.18</v>
      </c>
      <c r="P48" s="151">
        <v>61.87</v>
      </c>
      <c r="Q48" s="151">
        <v>129.65</v>
      </c>
      <c r="R48" s="151">
        <f t="shared" si="12"/>
        <v>4933.72</v>
      </c>
      <c r="S48" s="166">
        <f t="shared" si="13"/>
        <v>0.5440157659291261</v>
      </c>
      <c r="T48" s="172"/>
      <c r="U48" s="172"/>
      <c r="V48" s="172"/>
      <c r="W48" s="172"/>
      <c r="X48" s="172"/>
      <c r="Y48" s="172"/>
      <c r="Z48" s="172"/>
      <c r="AA48" s="172"/>
      <c r="AB48" s="7"/>
    </row>
    <row r="49" spans="1:28" ht="12.75">
      <c r="A49" s="110" t="s">
        <v>198</v>
      </c>
      <c r="B49" s="151">
        <v>612.4599999999999</v>
      </c>
      <c r="C49" s="151">
        <v>92.25</v>
      </c>
      <c r="D49" s="151">
        <v>983.66</v>
      </c>
      <c r="E49" s="151">
        <v>83.05</v>
      </c>
      <c r="F49" s="151">
        <v>168.24</v>
      </c>
      <c r="G49" s="151">
        <v>37.4</v>
      </c>
      <c r="H49" s="151">
        <v>49.82</v>
      </c>
      <c r="I49" s="151">
        <v>20.77</v>
      </c>
      <c r="J49" s="151">
        <v>185.14</v>
      </c>
      <c r="K49" s="151">
        <v>922.61</v>
      </c>
      <c r="L49" s="151">
        <v>234.61</v>
      </c>
      <c r="M49" s="151">
        <v>250.46</v>
      </c>
      <c r="N49" s="151">
        <v>111.24000000000001</v>
      </c>
      <c r="O49" s="151">
        <v>56.25999999999999</v>
      </c>
      <c r="P49" s="151">
        <v>53.58</v>
      </c>
      <c r="Q49" s="151">
        <v>153.91</v>
      </c>
      <c r="R49" s="151">
        <f t="shared" si="12"/>
        <v>4015.46</v>
      </c>
      <c r="S49" s="166">
        <f t="shared" si="13"/>
        <v>0.4427639889287939</v>
      </c>
      <c r="T49" s="172"/>
      <c r="U49" s="172"/>
      <c r="V49" s="172"/>
      <c r="W49" s="172"/>
      <c r="X49" s="172"/>
      <c r="Y49" s="172"/>
      <c r="Z49" s="172"/>
      <c r="AA49" s="172"/>
      <c r="AB49" s="7"/>
    </row>
    <row r="50" spans="1:28" ht="12.75">
      <c r="A50" s="110" t="s">
        <v>199</v>
      </c>
      <c r="B50" s="151">
        <v>18</v>
      </c>
      <c r="C50" s="151">
        <v>344.74</v>
      </c>
      <c r="D50" s="151">
        <v>207.6</v>
      </c>
      <c r="E50" s="151">
        <v>3.41</v>
      </c>
      <c r="F50" s="151">
        <v>42.5</v>
      </c>
      <c r="G50" s="151">
        <v>30.060000000000006</v>
      </c>
      <c r="H50" s="151">
        <v>32.86</v>
      </c>
      <c r="I50" s="151">
        <v>1327</v>
      </c>
      <c r="J50" s="151">
        <v>28.950000000000003</v>
      </c>
      <c r="K50" s="151">
        <v>10.18</v>
      </c>
      <c r="L50" s="151">
        <v>148.67000000000002</v>
      </c>
      <c r="M50" s="151">
        <v>10.3</v>
      </c>
      <c r="N50" s="151">
        <v>251.5</v>
      </c>
      <c r="O50" s="151">
        <v>64.36</v>
      </c>
      <c r="P50" s="151">
        <v>12.93</v>
      </c>
      <c r="Q50" s="151">
        <v>365.02</v>
      </c>
      <c r="R50" s="151">
        <f t="shared" si="12"/>
        <v>2898.0800000000004</v>
      </c>
      <c r="S50" s="166">
        <f t="shared" si="13"/>
        <v>0.31955628023557925</v>
      </c>
      <c r="T50" s="172"/>
      <c r="U50" s="172"/>
      <c r="V50" s="172"/>
      <c r="W50" s="172"/>
      <c r="X50" s="172"/>
      <c r="Y50" s="172"/>
      <c r="Z50" s="172"/>
      <c r="AA50" s="172"/>
      <c r="AB50" s="7"/>
    </row>
    <row r="51" spans="1:28" ht="12.75">
      <c r="A51" s="112" t="s">
        <v>200</v>
      </c>
      <c r="B51" s="152">
        <v>158.93</v>
      </c>
      <c r="C51" s="152">
        <v>134.22</v>
      </c>
      <c r="D51" s="152">
        <v>5.609999999999999</v>
      </c>
      <c r="E51" s="152">
        <v>10.229999999999999</v>
      </c>
      <c r="F51" s="152">
        <v>179.26</v>
      </c>
      <c r="G51" s="152">
        <v>23.400000000000002</v>
      </c>
      <c r="H51" s="152">
        <v>122.37</v>
      </c>
      <c r="I51" s="152">
        <v>238.4</v>
      </c>
      <c r="J51" s="152">
        <v>1336.9799999999998</v>
      </c>
      <c r="K51" s="152">
        <v>68.07</v>
      </c>
      <c r="L51" s="152">
        <v>417.09000000000003</v>
      </c>
      <c r="M51" s="152">
        <v>100.47999999999998</v>
      </c>
      <c r="N51" s="152">
        <v>118.66999999999999</v>
      </c>
      <c r="O51" s="152">
        <v>705.1300000000001</v>
      </c>
      <c r="P51" s="152">
        <v>7.359999999999999</v>
      </c>
      <c r="Q51" s="152">
        <v>76.27000000000001</v>
      </c>
      <c r="R51" s="152">
        <f t="shared" si="12"/>
        <v>3702.4700000000003</v>
      </c>
      <c r="S51" s="167">
        <f t="shared" si="13"/>
        <v>0.4082522017624859</v>
      </c>
      <c r="T51" s="172"/>
      <c r="U51" s="172"/>
      <c r="V51" s="172"/>
      <c r="W51" s="172"/>
      <c r="X51" s="172"/>
      <c r="Y51" s="172"/>
      <c r="Z51" s="172"/>
      <c r="AA51" s="172"/>
      <c r="AB51" s="7"/>
    </row>
    <row r="52" spans="1:28" ht="12.75">
      <c r="A52" s="109" t="s">
        <v>201</v>
      </c>
      <c r="B52" s="151">
        <v>1353.5500000000002</v>
      </c>
      <c r="C52" s="151">
        <v>1050.7600000000004</v>
      </c>
      <c r="D52" s="151">
        <v>885.4199999999998</v>
      </c>
      <c r="E52" s="151">
        <v>1696.28</v>
      </c>
      <c r="F52" s="151">
        <v>392.6599999999999</v>
      </c>
      <c r="G52" s="151">
        <v>1654.3299999999992</v>
      </c>
      <c r="H52" s="151">
        <v>4141.219999999994</v>
      </c>
      <c r="I52" s="151">
        <v>4809.899999999999</v>
      </c>
      <c r="J52" s="151">
        <v>582.43</v>
      </c>
      <c r="K52" s="151">
        <v>291.64000000000004</v>
      </c>
      <c r="L52" s="151">
        <v>257.20000000000005</v>
      </c>
      <c r="M52" s="151">
        <v>495.70000000000016</v>
      </c>
      <c r="N52" s="151">
        <v>357.0700000000001</v>
      </c>
      <c r="O52" s="151">
        <v>276.26000000000005</v>
      </c>
      <c r="P52" s="151">
        <v>753.4699999999983</v>
      </c>
      <c r="Q52" s="151">
        <v>2677.0300000000007</v>
      </c>
      <c r="R52" s="151">
        <f t="shared" si="12"/>
        <v>21674.91999999999</v>
      </c>
      <c r="S52" s="166">
        <f t="shared" si="13"/>
        <v>2.3899812322654164</v>
      </c>
      <c r="T52" s="172"/>
      <c r="U52" s="172"/>
      <c r="V52" s="172"/>
      <c r="W52" s="172"/>
      <c r="X52" s="172"/>
      <c r="Y52" s="172"/>
      <c r="Z52" s="172"/>
      <c r="AA52" s="172"/>
      <c r="AB52" s="7"/>
    </row>
    <row r="53" spans="1:28" ht="12.75">
      <c r="A53" s="112" t="s">
        <v>202</v>
      </c>
      <c r="B53" s="152">
        <v>13.38</v>
      </c>
      <c r="C53" s="152">
        <v>0.65</v>
      </c>
      <c r="D53" s="152">
        <v>3.7800000000000002</v>
      </c>
      <c r="E53" s="152">
        <v>1.9600000000000002</v>
      </c>
      <c r="F53" s="152">
        <v>2.2099999999999995</v>
      </c>
      <c r="G53" s="152">
        <v>1.7600000000000002</v>
      </c>
      <c r="H53" s="152">
        <v>2.3200000000000003</v>
      </c>
      <c r="I53" s="152">
        <v>5.869999999999999</v>
      </c>
      <c r="J53" s="152">
        <v>3.06</v>
      </c>
      <c r="K53" s="152">
        <v>2.4899999999999993</v>
      </c>
      <c r="L53" s="152">
        <v>9.68</v>
      </c>
      <c r="M53" s="152">
        <v>70.11999999999999</v>
      </c>
      <c r="N53" s="152">
        <v>0.31</v>
      </c>
      <c r="O53" s="152">
        <v>0</v>
      </c>
      <c r="P53" s="152">
        <v>11.95</v>
      </c>
      <c r="Q53" s="152">
        <v>1.29</v>
      </c>
      <c r="R53" s="152">
        <f t="shared" si="12"/>
        <v>130.82999999999998</v>
      </c>
      <c r="S53" s="167">
        <f t="shared" si="13"/>
        <v>0.014425946883185011</v>
      </c>
      <c r="T53" s="172"/>
      <c r="U53" s="172"/>
      <c r="V53" s="172"/>
      <c r="W53" s="172"/>
      <c r="X53" s="172"/>
      <c r="Y53" s="172"/>
      <c r="Z53" s="172"/>
      <c r="AA53" s="172"/>
      <c r="AB53" s="7"/>
    </row>
    <row r="54" spans="1:28" ht="12.75">
      <c r="A54" s="109" t="s">
        <v>203</v>
      </c>
      <c r="B54" s="153">
        <v>143.00000000000003</v>
      </c>
      <c r="C54" s="153">
        <v>538.5299999999999</v>
      </c>
      <c r="D54" s="153">
        <v>656.2399999999999</v>
      </c>
      <c r="E54" s="153">
        <v>109.39000000000001</v>
      </c>
      <c r="F54" s="153">
        <v>494.16</v>
      </c>
      <c r="G54" s="153">
        <v>100.72000000000004</v>
      </c>
      <c r="H54" s="153">
        <v>188.89</v>
      </c>
      <c r="I54" s="153">
        <v>891.6099999999998</v>
      </c>
      <c r="J54" s="153">
        <v>246.18000000000004</v>
      </c>
      <c r="K54" s="153">
        <v>76.18</v>
      </c>
      <c r="L54" s="153">
        <v>442.24</v>
      </c>
      <c r="M54" s="153">
        <v>48.91</v>
      </c>
      <c r="N54" s="153">
        <v>136.23</v>
      </c>
      <c r="O54" s="153">
        <v>14.809999999999997</v>
      </c>
      <c r="P54" s="153">
        <v>28.799999999999997</v>
      </c>
      <c r="Q54" s="153">
        <v>196.31999999999996</v>
      </c>
      <c r="R54" s="153">
        <f t="shared" si="12"/>
        <v>4312.209999999999</v>
      </c>
      <c r="S54" s="168">
        <f t="shared" si="13"/>
        <v>0.47548507535839823</v>
      </c>
      <c r="T54" s="172"/>
      <c r="U54" s="172"/>
      <c r="V54" s="172"/>
      <c r="W54" s="172"/>
      <c r="X54" s="172"/>
      <c r="Y54" s="172"/>
      <c r="Z54" s="172"/>
      <c r="AA54" s="172"/>
      <c r="AB54" s="7"/>
    </row>
    <row r="55" spans="1:28" ht="12.75">
      <c r="A55" s="110" t="s">
        <v>204</v>
      </c>
      <c r="B55" s="151">
        <v>704.79</v>
      </c>
      <c r="C55" s="151">
        <v>759.9499999999999</v>
      </c>
      <c r="D55" s="151">
        <v>746.3100000000002</v>
      </c>
      <c r="E55" s="151">
        <v>100.5</v>
      </c>
      <c r="F55" s="151">
        <v>259.96</v>
      </c>
      <c r="G55" s="151">
        <v>151.53999999999996</v>
      </c>
      <c r="H55" s="151">
        <v>1644.8399999999997</v>
      </c>
      <c r="I55" s="151">
        <v>870.35</v>
      </c>
      <c r="J55" s="151">
        <v>616.75</v>
      </c>
      <c r="K55" s="151">
        <v>140.96999999999997</v>
      </c>
      <c r="L55" s="151">
        <v>1910.0999999999997</v>
      </c>
      <c r="M55" s="151">
        <v>1671.3499999999985</v>
      </c>
      <c r="N55" s="151">
        <v>2079.6299999999997</v>
      </c>
      <c r="O55" s="151">
        <v>172.98</v>
      </c>
      <c r="P55" s="151">
        <v>232.18999999999997</v>
      </c>
      <c r="Q55" s="151">
        <v>181.00999999999996</v>
      </c>
      <c r="R55" s="151">
        <f t="shared" si="12"/>
        <v>12243.219999999998</v>
      </c>
      <c r="S55" s="166">
        <f t="shared" si="13"/>
        <v>1.3499964946812537</v>
      </c>
      <c r="T55" s="172"/>
      <c r="U55" s="172"/>
      <c r="V55" s="172"/>
      <c r="W55" s="172"/>
      <c r="X55" s="172"/>
      <c r="Y55" s="172"/>
      <c r="Z55" s="172"/>
      <c r="AA55" s="172"/>
      <c r="AB55" s="7"/>
    </row>
    <row r="56" spans="1:28" ht="12.75">
      <c r="A56" s="112" t="s">
        <v>205</v>
      </c>
      <c r="B56" s="152">
        <v>18810.350000000006</v>
      </c>
      <c r="C56" s="152">
        <v>8394.83</v>
      </c>
      <c r="D56" s="152">
        <v>14920.960000000005</v>
      </c>
      <c r="E56" s="152">
        <v>6481.8099999999995</v>
      </c>
      <c r="F56" s="152">
        <v>12307.610000000004</v>
      </c>
      <c r="G56" s="152">
        <v>6160.239999999996</v>
      </c>
      <c r="H56" s="152">
        <v>12740.860000000002</v>
      </c>
      <c r="I56" s="152">
        <v>13522.169999999998</v>
      </c>
      <c r="J56" s="152">
        <v>5960.3399999999965</v>
      </c>
      <c r="K56" s="152">
        <v>6578.380000000001</v>
      </c>
      <c r="L56" s="152">
        <v>9463.470000000005</v>
      </c>
      <c r="M56" s="152">
        <v>3987.0499999999943</v>
      </c>
      <c r="N56" s="152">
        <v>6547.580000000028</v>
      </c>
      <c r="O56" s="152">
        <v>3012.7499999999964</v>
      </c>
      <c r="P56" s="152">
        <v>2313.699999999998</v>
      </c>
      <c r="Q56" s="152">
        <v>10543.560000000009</v>
      </c>
      <c r="R56" s="152">
        <f t="shared" si="12"/>
        <v>141745.66000000003</v>
      </c>
      <c r="S56" s="167">
        <f t="shared" si="13"/>
        <v>15.62956020853018</v>
      </c>
      <c r="T56" s="172"/>
      <c r="U56" s="172"/>
      <c r="V56" s="172"/>
      <c r="W56" s="172"/>
      <c r="X56" s="172"/>
      <c r="Y56" s="172"/>
      <c r="Z56" s="172"/>
      <c r="AA56" s="172"/>
      <c r="AB56" s="7"/>
    </row>
    <row r="57" spans="1:28" ht="12.75">
      <c r="A57" s="109" t="s">
        <v>206</v>
      </c>
      <c r="B57" s="153">
        <v>149.25</v>
      </c>
      <c r="C57" s="153">
        <v>84.91</v>
      </c>
      <c r="D57" s="153">
        <v>17.65</v>
      </c>
      <c r="E57" s="153">
        <v>37.05</v>
      </c>
      <c r="F57" s="153">
        <v>140.91</v>
      </c>
      <c r="G57" s="153">
        <v>36.36</v>
      </c>
      <c r="H57" s="153">
        <v>51.58</v>
      </c>
      <c r="I57" s="153">
        <v>28.04</v>
      </c>
      <c r="J57" s="153">
        <v>18.79</v>
      </c>
      <c r="K57" s="153">
        <v>0.8999999999999999</v>
      </c>
      <c r="L57" s="153">
        <v>1723.65</v>
      </c>
      <c r="M57" s="153">
        <v>9.33</v>
      </c>
      <c r="N57" s="153">
        <v>260.61</v>
      </c>
      <c r="O57" s="153">
        <v>79.82</v>
      </c>
      <c r="P57" s="153">
        <v>46.06</v>
      </c>
      <c r="Q57" s="153">
        <v>14.5</v>
      </c>
      <c r="R57" s="153">
        <f t="shared" si="12"/>
        <v>2699.4100000000003</v>
      </c>
      <c r="S57" s="168">
        <f t="shared" si="13"/>
        <v>0.2976499677133568</v>
      </c>
      <c r="T57" s="172"/>
      <c r="U57" s="172"/>
      <c r="V57" s="172"/>
      <c r="W57" s="172"/>
      <c r="X57" s="172"/>
      <c r="Y57" s="172"/>
      <c r="Z57" s="172"/>
      <c r="AA57" s="172"/>
      <c r="AB57" s="7"/>
    </row>
    <row r="58" spans="1:28" ht="12.75">
      <c r="A58" s="110" t="s">
        <v>207</v>
      </c>
      <c r="B58" s="151">
        <v>535.4</v>
      </c>
      <c r="C58" s="151">
        <v>289.19</v>
      </c>
      <c r="D58" s="151">
        <v>108.88</v>
      </c>
      <c r="E58" s="151">
        <v>502.7</v>
      </c>
      <c r="F58" s="151">
        <v>2370.3199999999997</v>
      </c>
      <c r="G58" s="151">
        <v>146.36999999999998</v>
      </c>
      <c r="H58" s="151">
        <v>98.31</v>
      </c>
      <c r="I58" s="151">
        <v>1417.1000000000001</v>
      </c>
      <c r="J58" s="151">
        <v>85.75999999999999</v>
      </c>
      <c r="K58" s="151">
        <v>72.11</v>
      </c>
      <c r="L58" s="151">
        <v>177.54</v>
      </c>
      <c r="M58" s="151">
        <v>1011.2599999999999</v>
      </c>
      <c r="N58" s="151">
        <v>1510.0999999999997</v>
      </c>
      <c r="O58" s="151">
        <v>99.71</v>
      </c>
      <c r="P58" s="151">
        <v>72.54</v>
      </c>
      <c r="Q58" s="151">
        <v>266.23</v>
      </c>
      <c r="R58" s="151">
        <f t="shared" si="12"/>
        <v>8763.519999999999</v>
      </c>
      <c r="S58" s="166">
        <f t="shared" si="13"/>
        <v>0.9663079876918865</v>
      </c>
      <c r="T58" s="172"/>
      <c r="U58" s="172"/>
      <c r="V58" s="172"/>
      <c r="W58" s="172"/>
      <c r="X58" s="172"/>
      <c r="Y58" s="172"/>
      <c r="Z58" s="172"/>
      <c r="AA58" s="172"/>
      <c r="AB58" s="7"/>
    </row>
    <row r="59" spans="1:28" ht="12.75">
      <c r="A59" s="112" t="s">
        <v>208</v>
      </c>
      <c r="B59" s="152">
        <v>4813.460000000002</v>
      </c>
      <c r="C59" s="152">
        <v>315.58</v>
      </c>
      <c r="D59" s="152">
        <v>139.39000000000001</v>
      </c>
      <c r="E59" s="152">
        <v>231.68</v>
      </c>
      <c r="F59" s="152">
        <v>601.3599999999999</v>
      </c>
      <c r="G59" s="152">
        <v>68.92999999999999</v>
      </c>
      <c r="H59" s="152">
        <v>414.91</v>
      </c>
      <c r="I59" s="152">
        <v>1557.8</v>
      </c>
      <c r="J59" s="152">
        <v>169.79000000000002</v>
      </c>
      <c r="K59" s="152">
        <v>53.83</v>
      </c>
      <c r="L59" s="152">
        <v>910.3299999999998</v>
      </c>
      <c r="M59" s="152">
        <v>551.48</v>
      </c>
      <c r="N59" s="152">
        <v>590.43</v>
      </c>
      <c r="O59" s="152">
        <v>493.10999999999996</v>
      </c>
      <c r="P59" s="152">
        <v>110.12</v>
      </c>
      <c r="Q59" s="152">
        <v>615.64</v>
      </c>
      <c r="R59" s="152">
        <f t="shared" si="12"/>
        <v>11637.840000000004</v>
      </c>
      <c r="S59" s="167">
        <f t="shared" si="13"/>
        <v>1.283244375716624</v>
      </c>
      <c r="T59" s="172"/>
      <c r="U59" s="172"/>
      <c r="V59" s="172"/>
      <c r="W59" s="172"/>
      <c r="X59" s="172"/>
      <c r="Y59" s="172"/>
      <c r="Z59" s="172"/>
      <c r="AA59" s="172"/>
      <c r="AB59" s="7"/>
    </row>
    <row r="60" spans="1:28" ht="12.75">
      <c r="A60" s="109" t="s">
        <v>209</v>
      </c>
      <c r="B60" s="153">
        <v>6434.689999999996</v>
      </c>
      <c r="C60" s="153">
        <v>27247.77000000002</v>
      </c>
      <c r="D60" s="153">
        <v>29915.719999999987</v>
      </c>
      <c r="E60" s="153">
        <v>2923.3799999999983</v>
      </c>
      <c r="F60" s="153">
        <v>6518.370000000068</v>
      </c>
      <c r="G60" s="153">
        <v>3932.549999999995</v>
      </c>
      <c r="H60" s="153">
        <v>14356.910000000196</v>
      </c>
      <c r="I60" s="153">
        <v>15255.749999999989</v>
      </c>
      <c r="J60" s="153">
        <v>7109.340000000007</v>
      </c>
      <c r="K60" s="153">
        <v>14158.650000000041</v>
      </c>
      <c r="L60" s="153">
        <v>17276.810000000143</v>
      </c>
      <c r="M60" s="153">
        <v>11370.080000000047</v>
      </c>
      <c r="N60" s="153">
        <v>29494.60000000012</v>
      </c>
      <c r="O60" s="153">
        <v>3616.3399999999942</v>
      </c>
      <c r="P60" s="153">
        <v>3325.699999999997</v>
      </c>
      <c r="Q60" s="153">
        <v>9987.660000000024</v>
      </c>
      <c r="R60" s="153">
        <f t="shared" si="12"/>
        <v>202924.3200000006</v>
      </c>
      <c r="S60" s="168">
        <f t="shared" si="13"/>
        <v>22.37541436693761</v>
      </c>
      <c r="T60" s="172"/>
      <c r="U60" s="172"/>
      <c r="V60" s="172"/>
      <c r="W60" s="172"/>
      <c r="X60" s="172"/>
      <c r="Y60" s="172"/>
      <c r="Z60" s="172"/>
      <c r="AA60" s="172"/>
      <c r="AB60" s="7"/>
    </row>
    <row r="61" spans="1:28" ht="12.75">
      <c r="A61" s="110" t="s">
        <v>210</v>
      </c>
      <c r="B61" s="151">
        <v>1304.6899999999998</v>
      </c>
      <c r="C61" s="151">
        <v>517.71</v>
      </c>
      <c r="D61" s="151">
        <v>2474.9399999999996</v>
      </c>
      <c r="E61" s="151">
        <v>162.64000000000001</v>
      </c>
      <c r="F61" s="151">
        <v>605.9399999999999</v>
      </c>
      <c r="G61" s="151">
        <v>270.55</v>
      </c>
      <c r="H61" s="151">
        <v>888.53</v>
      </c>
      <c r="I61" s="151">
        <v>3347.2600000000007</v>
      </c>
      <c r="J61" s="151">
        <v>446.95</v>
      </c>
      <c r="K61" s="151">
        <v>182.91</v>
      </c>
      <c r="L61" s="151">
        <v>162.61999999999998</v>
      </c>
      <c r="M61" s="151">
        <v>42.02</v>
      </c>
      <c r="N61" s="151">
        <v>141.28</v>
      </c>
      <c r="O61" s="151">
        <v>53.14999999999999</v>
      </c>
      <c r="P61" s="151">
        <v>83.4</v>
      </c>
      <c r="Q61" s="151">
        <v>68.07000000000001</v>
      </c>
      <c r="R61" s="151">
        <f t="shared" si="12"/>
        <v>10752.660000000002</v>
      </c>
      <c r="S61" s="166">
        <f t="shared" si="13"/>
        <v>1.185640159083912</v>
      </c>
      <c r="T61" s="172"/>
      <c r="U61" s="172"/>
      <c r="V61" s="172"/>
      <c r="W61" s="172"/>
      <c r="X61" s="172"/>
      <c r="Y61" s="172"/>
      <c r="Z61" s="172"/>
      <c r="AA61" s="172"/>
      <c r="AB61" s="7"/>
    </row>
    <row r="62" spans="1:28" ht="12.75">
      <c r="A62" s="110" t="s">
        <v>211</v>
      </c>
      <c r="B62" s="151">
        <v>5556.34</v>
      </c>
      <c r="C62" s="151">
        <v>289.07</v>
      </c>
      <c r="D62" s="151">
        <v>2753.5899999999992</v>
      </c>
      <c r="E62" s="151">
        <v>185.5</v>
      </c>
      <c r="F62" s="151">
        <v>877.4399999999999</v>
      </c>
      <c r="G62" s="151">
        <v>47.870000000000005</v>
      </c>
      <c r="H62" s="151">
        <v>288.59000000000003</v>
      </c>
      <c r="I62" s="151">
        <v>97.24</v>
      </c>
      <c r="J62" s="151">
        <v>3.65</v>
      </c>
      <c r="K62" s="151">
        <v>21.99</v>
      </c>
      <c r="L62" s="151">
        <v>539.21</v>
      </c>
      <c r="M62" s="151">
        <v>3.4999999999999996</v>
      </c>
      <c r="N62" s="151">
        <v>38.320000000000014</v>
      </c>
      <c r="O62" s="151">
        <v>4.300000000000001</v>
      </c>
      <c r="P62" s="151">
        <v>29.770000000000003</v>
      </c>
      <c r="Q62" s="151">
        <v>4.41</v>
      </c>
      <c r="R62" s="151">
        <f t="shared" si="12"/>
        <v>10740.79</v>
      </c>
      <c r="S62" s="166">
        <f t="shared" si="13"/>
        <v>1.1843313156267279</v>
      </c>
      <c r="T62" s="172"/>
      <c r="U62" s="172"/>
      <c r="V62" s="172"/>
      <c r="W62" s="172"/>
      <c r="X62" s="172"/>
      <c r="Y62" s="172"/>
      <c r="Z62" s="172"/>
      <c r="AA62" s="172"/>
      <c r="AB62" s="7"/>
    </row>
    <row r="63" spans="1:28" ht="12.75">
      <c r="A63" s="112" t="s">
        <v>212</v>
      </c>
      <c r="B63" s="152">
        <v>5501.11</v>
      </c>
      <c r="C63" s="152">
        <v>559.25</v>
      </c>
      <c r="D63" s="152">
        <v>80.46</v>
      </c>
      <c r="E63" s="152">
        <v>780.45</v>
      </c>
      <c r="F63" s="152">
        <v>572.87</v>
      </c>
      <c r="G63" s="152">
        <v>103.65</v>
      </c>
      <c r="H63" s="152">
        <v>386.5799999999999</v>
      </c>
      <c r="I63" s="152">
        <v>1809.35</v>
      </c>
      <c r="J63" s="152">
        <v>1669.06</v>
      </c>
      <c r="K63" s="152">
        <v>869.0500000000001</v>
      </c>
      <c r="L63" s="152">
        <v>116.75999999999999</v>
      </c>
      <c r="M63" s="152">
        <v>92.45</v>
      </c>
      <c r="N63" s="152">
        <v>296.96</v>
      </c>
      <c r="O63" s="152">
        <v>195.85000000000005</v>
      </c>
      <c r="P63" s="152">
        <v>78.64000000000001</v>
      </c>
      <c r="Q63" s="152">
        <v>3341.46</v>
      </c>
      <c r="R63" s="152">
        <f t="shared" si="12"/>
        <v>16453.949999999997</v>
      </c>
      <c r="S63" s="167">
        <f t="shared" si="13"/>
        <v>1.8142918957317284</v>
      </c>
      <c r="T63" s="172"/>
      <c r="U63" s="172"/>
      <c r="V63" s="172"/>
      <c r="W63" s="172"/>
      <c r="X63" s="172"/>
      <c r="Y63" s="172"/>
      <c r="Z63" s="172"/>
      <c r="AA63" s="172"/>
      <c r="AB63" s="7"/>
    </row>
    <row r="64" spans="1:28" ht="12.75">
      <c r="A64" s="109" t="s">
        <v>213</v>
      </c>
      <c r="B64" s="153">
        <v>0</v>
      </c>
      <c r="C64" s="153">
        <v>0</v>
      </c>
      <c r="D64" s="153">
        <v>19.41</v>
      </c>
      <c r="E64" s="153">
        <v>3.2</v>
      </c>
      <c r="F64" s="153">
        <v>1.2</v>
      </c>
      <c r="G64" s="153">
        <v>0.01</v>
      </c>
      <c r="H64" s="153">
        <v>10.1</v>
      </c>
      <c r="I64" s="153">
        <v>0.2</v>
      </c>
      <c r="J64" s="153">
        <v>0</v>
      </c>
      <c r="K64" s="153">
        <v>4.6</v>
      </c>
      <c r="L64" s="153">
        <v>1.92</v>
      </c>
      <c r="M64" s="153">
        <v>35.980000000000004</v>
      </c>
      <c r="N64" s="153">
        <v>93.08</v>
      </c>
      <c r="O64" s="153">
        <v>3.9899999999999998</v>
      </c>
      <c r="P64" s="153">
        <v>0</v>
      </c>
      <c r="Q64" s="153">
        <v>19764.39</v>
      </c>
      <c r="R64" s="153">
        <f t="shared" si="12"/>
        <v>19938.079999999998</v>
      </c>
      <c r="S64" s="168">
        <f t="shared" si="13"/>
        <v>2.1984688758900366</v>
      </c>
      <c r="T64" s="172"/>
      <c r="U64" s="172"/>
      <c r="V64" s="172"/>
      <c r="W64" s="172"/>
      <c r="X64" s="172"/>
      <c r="Y64" s="172"/>
      <c r="Z64" s="172"/>
      <c r="AA64" s="172"/>
      <c r="AB64" s="7"/>
    </row>
    <row r="65" spans="1:28" ht="12.75">
      <c r="A65" s="110" t="s">
        <v>214</v>
      </c>
      <c r="B65" s="151">
        <v>1083.5</v>
      </c>
      <c r="C65" s="151">
        <v>6436.07</v>
      </c>
      <c r="D65" s="151">
        <v>528.02</v>
      </c>
      <c r="E65" s="151">
        <v>1262.3700000000001</v>
      </c>
      <c r="F65" s="151">
        <v>8300.99</v>
      </c>
      <c r="G65" s="151">
        <v>239.90000000000006</v>
      </c>
      <c r="H65" s="151">
        <v>4155.85</v>
      </c>
      <c r="I65" s="151">
        <v>428.7299999999999</v>
      </c>
      <c r="J65" s="151">
        <v>152.14000000000001</v>
      </c>
      <c r="K65" s="151">
        <v>497.9099999999999</v>
      </c>
      <c r="L65" s="151">
        <v>202.8</v>
      </c>
      <c r="M65" s="151">
        <v>502.39</v>
      </c>
      <c r="N65" s="151">
        <v>18204.559999999994</v>
      </c>
      <c r="O65" s="151">
        <v>437.12</v>
      </c>
      <c r="P65" s="151">
        <v>76.55999999999999</v>
      </c>
      <c r="Q65" s="151">
        <v>241.99</v>
      </c>
      <c r="R65" s="151">
        <f t="shared" si="12"/>
        <v>42750.899999999994</v>
      </c>
      <c r="S65" s="166">
        <f t="shared" si="13"/>
        <v>4.713920451030758</v>
      </c>
      <c r="T65" s="172"/>
      <c r="U65" s="172"/>
      <c r="V65" s="172"/>
      <c r="W65" s="172"/>
      <c r="X65" s="172"/>
      <c r="Y65" s="172"/>
      <c r="Z65" s="172"/>
      <c r="AA65" s="172"/>
      <c r="AB65" s="7"/>
    </row>
    <row r="66" spans="1:28" ht="12.75">
      <c r="A66" s="112" t="s">
        <v>215</v>
      </c>
      <c r="B66" s="152">
        <v>108.85</v>
      </c>
      <c r="C66" s="152">
        <v>1831.43</v>
      </c>
      <c r="D66" s="152">
        <v>204.54999999999998</v>
      </c>
      <c r="E66" s="152">
        <v>19.69</v>
      </c>
      <c r="F66" s="152">
        <v>272.03</v>
      </c>
      <c r="G66" s="152">
        <v>13.659999999999998</v>
      </c>
      <c r="H66" s="152">
        <v>287.85999999999996</v>
      </c>
      <c r="I66" s="152">
        <v>2180.2500000000005</v>
      </c>
      <c r="J66" s="152">
        <v>313.10999999999996</v>
      </c>
      <c r="K66" s="152">
        <v>141.69000000000003</v>
      </c>
      <c r="L66" s="152">
        <v>361.39000000000004</v>
      </c>
      <c r="M66" s="152">
        <v>500.5200000000001</v>
      </c>
      <c r="N66" s="152">
        <v>2676.4100000000003</v>
      </c>
      <c r="O66" s="152">
        <v>269.75</v>
      </c>
      <c r="P66" s="152">
        <v>202.34</v>
      </c>
      <c r="Q66" s="152">
        <v>819.5300000000002</v>
      </c>
      <c r="R66" s="152">
        <f t="shared" si="12"/>
        <v>10203.060000000001</v>
      </c>
      <c r="S66" s="167">
        <f t="shared" si="13"/>
        <v>1.1250386119846345</v>
      </c>
      <c r="T66" s="172"/>
      <c r="U66" s="172"/>
      <c r="V66" s="172"/>
      <c r="W66" s="172"/>
      <c r="X66" s="172"/>
      <c r="Y66" s="172"/>
      <c r="Z66" s="172"/>
      <c r="AA66" s="172"/>
      <c r="AB66" s="7"/>
    </row>
    <row r="67" spans="1:28" ht="12.75">
      <c r="A67" s="115" t="s">
        <v>216</v>
      </c>
      <c r="B67" s="154">
        <v>27204.250000000004</v>
      </c>
      <c r="C67" s="154">
        <v>17782.809999999998</v>
      </c>
      <c r="D67" s="154">
        <v>10599.879999999996</v>
      </c>
      <c r="E67" s="154">
        <v>2969.1</v>
      </c>
      <c r="F67" s="154">
        <v>4018.0899999999992</v>
      </c>
      <c r="G67" s="154">
        <v>1460.04</v>
      </c>
      <c r="H67" s="154">
        <v>3222.869999999997</v>
      </c>
      <c r="I67" s="154">
        <v>5714.170000000002</v>
      </c>
      <c r="J67" s="154">
        <v>1109.4399999999987</v>
      </c>
      <c r="K67" s="154">
        <v>6045.639999999999</v>
      </c>
      <c r="L67" s="154">
        <v>2976.2099999999996</v>
      </c>
      <c r="M67" s="154">
        <v>16495.199999999997</v>
      </c>
      <c r="N67" s="154">
        <v>4975.090000000006</v>
      </c>
      <c r="O67" s="154">
        <v>1957.4899999999955</v>
      </c>
      <c r="P67" s="154">
        <v>919.9199999999994</v>
      </c>
      <c r="Q67" s="154">
        <v>28875.810000000005</v>
      </c>
      <c r="R67" s="154">
        <f t="shared" si="12"/>
        <v>136326.01</v>
      </c>
      <c r="S67" s="169">
        <f>((R67/R$68*100))</f>
        <v>15.031963456826029</v>
      </c>
      <c r="T67" s="172"/>
      <c r="U67" s="172"/>
      <c r="V67" s="172"/>
      <c r="W67" s="172"/>
      <c r="X67" s="172"/>
      <c r="Y67" s="172"/>
      <c r="Z67" s="172"/>
      <c r="AA67" s="172"/>
      <c r="AB67" s="7"/>
    </row>
    <row r="68" spans="1:28" ht="15">
      <c r="A68" s="86" t="s">
        <v>36</v>
      </c>
      <c r="B68" s="117">
        <f>SUM(B29:B67)</f>
        <v>97054.77000000002</v>
      </c>
      <c r="C68" s="117">
        <f>SUM(C29:C67)</f>
        <v>85801.37000000002</v>
      </c>
      <c r="D68" s="117">
        <f aca="true" t="shared" si="14" ref="D68:R68">SUM(D29:D67)</f>
        <v>88056.87</v>
      </c>
      <c r="E68" s="117">
        <f t="shared" si="14"/>
        <v>25498.289999999994</v>
      </c>
      <c r="F68" s="117">
        <f t="shared" si="14"/>
        <v>50250.350000000064</v>
      </c>
      <c r="G68" s="117">
        <f t="shared" si="14"/>
        <v>24203.07999999999</v>
      </c>
      <c r="H68" s="117">
        <f t="shared" si="14"/>
        <v>49972.66000000018</v>
      </c>
      <c r="I68" s="117">
        <f t="shared" si="14"/>
        <v>65602.05999999998</v>
      </c>
      <c r="J68" s="117">
        <f t="shared" si="14"/>
        <v>26165.220000000005</v>
      </c>
      <c r="K68" s="117">
        <f t="shared" si="14"/>
        <v>40019.15000000005</v>
      </c>
      <c r="L68" s="117">
        <f t="shared" si="14"/>
        <v>43578.290000000154</v>
      </c>
      <c r="M68" s="117">
        <f t="shared" si="14"/>
        <v>90877.60000000005</v>
      </c>
      <c r="N68" s="117">
        <f t="shared" si="14"/>
        <v>101685.47000000016</v>
      </c>
      <c r="O68" s="117">
        <f t="shared" si="14"/>
        <v>17176.129999999986</v>
      </c>
      <c r="P68" s="117">
        <f t="shared" si="14"/>
        <v>10909.919999999993</v>
      </c>
      <c r="Q68" s="117">
        <f t="shared" si="14"/>
        <v>90056.31000000003</v>
      </c>
      <c r="R68" s="117">
        <f t="shared" si="14"/>
        <v>906907.5400000007</v>
      </c>
      <c r="S68" s="159">
        <f>SUM(S29:S67)</f>
        <v>100</v>
      </c>
      <c r="T68" s="155"/>
      <c r="U68" s="155"/>
      <c r="V68" s="155"/>
      <c r="W68" s="155"/>
      <c r="X68" s="155"/>
      <c r="Y68" s="155"/>
      <c r="Z68" s="155"/>
      <c r="AA68" s="155"/>
      <c r="AB68" s="7"/>
    </row>
    <row r="69" spans="20:28" ht="12.75">
      <c r="T69" s="7"/>
      <c r="U69" s="7"/>
      <c r="V69" s="7"/>
      <c r="W69" s="7"/>
      <c r="X69" s="7"/>
      <c r="Y69" s="7"/>
      <c r="Z69" s="7"/>
      <c r="AA69" s="7"/>
      <c r="AB69" s="7"/>
    </row>
  </sheetData>
  <sheetProtection/>
  <mergeCells count="10">
    <mergeCell ref="R27:R28"/>
    <mergeCell ref="S27:S28"/>
    <mergeCell ref="A27:A28"/>
    <mergeCell ref="B27:Q27"/>
    <mergeCell ref="B8:Q8"/>
    <mergeCell ref="A5:S5"/>
    <mergeCell ref="A6:S6"/>
    <mergeCell ref="A8:A9"/>
    <mergeCell ref="R8:R9"/>
    <mergeCell ref="S8:S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3"/>
  <sheetViews>
    <sheetView showGridLines="0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28.28125" style="0" customWidth="1"/>
    <col min="2" max="4" width="7.140625" style="0" customWidth="1"/>
    <col min="5" max="5" width="8.28125" style="0" customWidth="1"/>
    <col min="6" max="7" width="7.140625" style="0" customWidth="1"/>
    <col min="8" max="8" width="8.00390625" style="0" customWidth="1"/>
    <col min="9" max="9" width="7.421875" style="0" bestFit="1" customWidth="1"/>
    <col min="10" max="10" width="8.8515625" style="0" customWidth="1"/>
    <col min="11" max="11" width="7.421875" style="0" bestFit="1" customWidth="1"/>
    <col min="12" max="12" width="10.140625" style="0" customWidth="1"/>
    <col min="13" max="13" width="7.421875" style="0" bestFit="1" customWidth="1"/>
    <col min="14" max="14" width="10.8515625" style="0" customWidth="1"/>
    <col min="15" max="15" width="7.421875" style="0" bestFit="1" customWidth="1"/>
    <col min="16" max="16" width="9.140625" style="0" bestFit="1" customWidth="1"/>
    <col min="17" max="17" width="7.421875" style="0" bestFit="1" customWidth="1"/>
    <col min="18" max="18" width="11.140625" style="0" customWidth="1"/>
    <col min="19" max="19" width="6.8515625" style="0" customWidth="1"/>
    <col min="20" max="20" width="10.00390625" style="0" bestFit="1" customWidth="1"/>
    <col min="21" max="21" width="7.57421875" style="0" customWidth="1"/>
    <col min="22" max="22" width="9.8515625" style="0" customWidth="1"/>
    <col min="23" max="23" width="6.8515625" style="0" customWidth="1"/>
    <col min="24" max="25" width="7.421875" style="0" bestFit="1" customWidth="1"/>
    <col min="26" max="26" width="8.28125" style="0" bestFit="1" customWidth="1"/>
    <col min="27" max="27" width="7.421875" style="0" bestFit="1" customWidth="1"/>
    <col min="28" max="28" width="7.7109375" style="0" bestFit="1" customWidth="1"/>
    <col min="29" max="29" width="7.421875" style="0" bestFit="1" customWidth="1"/>
    <col min="30" max="30" width="9.140625" style="0" bestFit="1" customWidth="1"/>
    <col min="31" max="31" width="7.421875" style="0" bestFit="1" customWidth="1"/>
    <col min="32" max="32" width="10.421875" style="0" bestFit="1" customWidth="1"/>
    <col min="33" max="33" width="8.7109375" style="0" customWidth="1"/>
  </cols>
  <sheetData>
    <row r="1" spans="1:7" ht="12.75">
      <c r="A1" s="35" t="s">
        <v>31</v>
      </c>
      <c r="B1" s="35"/>
      <c r="C1" s="35"/>
      <c r="D1" s="35"/>
      <c r="E1" s="35"/>
      <c r="F1" s="35"/>
      <c r="G1" s="35"/>
    </row>
    <row r="2" spans="1:7" ht="12.75">
      <c r="A2" s="35" t="s">
        <v>165</v>
      </c>
      <c r="B2" s="35"/>
      <c r="C2" s="35"/>
      <c r="D2" s="35"/>
      <c r="E2" s="35"/>
      <c r="F2" s="35"/>
      <c r="G2" s="35"/>
    </row>
    <row r="3" spans="1:7" ht="12.75">
      <c r="A3" s="35" t="s">
        <v>267</v>
      </c>
      <c r="B3" s="35"/>
      <c r="C3" s="35"/>
      <c r="D3" s="35"/>
      <c r="E3" s="35"/>
      <c r="F3" s="35"/>
      <c r="G3" s="35"/>
    </row>
    <row r="4" spans="1:43" s="2" customFormat="1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2" customFormat="1" ht="18">
      <c r="A5" s="197" t="s">
        <v>270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7" spans="2:35" ht="30" customHeight="1">
      <c r="B7" s="209" t="s">
        <v>0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I7" s="10"/>
    </row>
    <row r="8" spans="2:35" ht="30" customHeight="1">
      <c r="B8" s="208" t="s">
        <v>263</v>
      </c>
      <c r="C8" s="208"/>
      <c r="D8" s="208" t="s">
        <v>264</v>
      </c>
      <c r="E8" s="208"/>
      <c r="F8" s="208" t="s">
        <v>265</v>
      </c>
      <c r="G8" s="208"/>
      <c r="H8" s="189" t="s">
        <v>18</v>
      </c>
      <c r="I8" s="189"/>
      <c r="J8" s="189" t="s">
        <v>19</v>
      </c>
      <c r="K8" s="189"/>
      <c r="L8" s="189" t="s">
        <v>20</v>
      </c>
      <c r="M8" s="189"/>
      <c r="N8" s="189" t="s">
        <v>21</v>
      </c>
      <c r="O8" s="189"/>
      <c r="P8" s="189" t="s">
        <v>22</v>
      </c>
      <c r="Q8" s="189"/>
      <c r="R8" s="189" t="s">
        <v>23</v>
      </c>
      <c r="S8" s="189"/>
      <c r="T8" s="190" t="s">
        <v>24</v>
      </c>
      <c r="U8" s="189"/>
      <c r="V8" s="189" t="s">
        <v>25</v>
      </c>
      <c r="W8" s="189"/>
      <c r="X8" s="189" t="s">
        <v>42</v>
      </c>
      <c r="Y8" s="189"/>
      <c r="Z8" s="189" t="s">
        <v>26</v>
      </c>
      <c r="AA8" s="189"/>
      <c r="AB8" s="189" t="s">
        <v>27</v>
      </c>
      <c r="AC8" s="189"/>
      <c r="AD8" s="189" t="s">
        <v>28</v>
      </c>
      <c r="AE8" s="189"/>
      <c r="AF8" s="208" t="s">
        <v>2</v>
      </c>
      <c r="AG8" s="208"/>
      <c r="AI8" s="10"/>
    </row>
    <row r="9" spans="1:35" ht="30" customHeight="1">
      <c r="A9" s="61" t="s">
        <v>1</v>
      </c>
      <c r="B9" s="62" t="s">
        <v>162</v>
      </c>
      <c r="C9" s="62" t="s">
        <v>3</v>
      </c>
      <c r="D9" s="62" t="s">
        <v>162</v>
      </c>
      <c r="E9" s="62" t="s">
        <v>3</v>
      </c>
      <c r="F9" s="62" t="s">
        <v>162</v>
      </c>
      <c r="G9" s="62" t="s">
        <v>3</v>
      </c>
      <c r="H9" s="62" t="s">
        <v>162</v>
      </c>
      <c r="I9" s="62" t="s">
        <v>3</v>
      </c>
      <c r="J9" s="62" t="s">
        <v>162</v>
      </c>
      <c r="K9" s="62" t="s">
        <v>3</v>
      </c>
      <c r="L9" s="62" t="s">
        <v>162</v>
      </c>
      <c r="M9" s="62" t="s">
        <v>3</v>
      </c>
      <c r="N9" s="62" t="s">
        <v>162</v>
      </c>
      <c r="O9" s="62" t="s">
        <v>3</v>
      </c>
      <c r="P9" s="62" t="s">
        <v>162</v>
      </c>
      <c r="Q9" s="62" t="s">
        <v>3</v>
      </c>
      <c r="R9" s="62" t="s">
        <v>162</v>
      </c>
      <c r="S9" s="62" t="s">
        <v>3</v>
      </c>
      <c r="T9" s="62" t="s">
        <v>162</v>
      </c>
      <c r="U9" s="62" t="s">
        <v>3</v>
      </c>
      <c r="V9" s="62" t="s">
        <v>162</v>
      </c>
      <c r="W9" s="62" t="s">
        <v>3</v>
      </c>
      <c r="X9" s="62" t="s">
        <v>162</v>
      </c>
      <c r="Y9" s="62" t="s">
        <v>3</v>
      </c>
      <c r="Z9" s="62" t="s">
        <v>162</v>
      </c>
      <c r="AA9" s="62" t="s">
        <v>3</v>
      </c>
      <c r="AB9" s="62" t="s">
        <v>162</v>
      </c>
      <c r="AC9" s="62" t="s">
        <v>3</v>
      </c>
      <c r="AD9" s="62" t="s">
        <v>162</v>
      </c>
      <c r="AE9" s="62" t="s">
        <v>3</v>
      </c>
      <c r="AF9" s="62" t="s">
        <v>162</v>
      </c>
      <c r="AG9" s="63" t="s">
        <v>3</v>
      </c>
      <c r="AI9" s="10"/>
    </row>
    <row r="10" spans="1:35" ht="30" customHeight="1">
      <c r="A10" s="49" t="s">
        <v>4</v>
      </c>
      <c r="B10" s="49">
        <f>'Causas 2017'!B9+'Causas 2018'!B9</f>
        <v>0</v>
      </c>
      <c r="C10" s="51">
        <f>((B10/B$23*100))</f>
        <v>0</v>
      </c>
      <c r="D10" s="49">
        <f>'Causas 2017'!C9+'Causas 2018'!C9</f>
        <v>1</v>
      </c>
      <c r="E10" s="51">
        <v>0</v>
      </c>
      <c r="F10" s="49">
        <f>'Causas 2017'!D9+'Causas 2018'!D9</f>
        <v>0</v>
      </c>
      <c r="G10" s="51">
        <v>0</v>
      </c>
      <c r="H10" s="176">
        <f>+'Causas 2010'!B9+'Causas 2009'!B9+'Causas 2008'!B9+'Causas 2007'!B9+'Causas 2006'!B9+'Causas 2005'!B9+'Causas 2004'!B9+'Causas 2003'!B9+'Causas 2011'!B9+'Causas 2012'!B9+'Causas 2013'!B9+'Causas 2014'!B9+'Causas 2015'!B9+'Causas 2016'!B9+'Causas 2017'!E9+'Causas 2018'!E9</f>
        <v>0</v>
      </c>
      <c r="I10" s="51">
        <f>((H10/H$23*100))</f>
        <v>0</v>
      </c>
      <c r="J10" s="176">
        <f>+'Causas 2010'!C9+'Causas 2009'!C9+'Causas 2008'!C9+'Causas 2007'!C9+'Causas 2006'!C9+'Causas 2005'!C9+'Causas 2004'!C9+'Causas 2003'!C9+'Causas 2011'!C9+'Causas 2012'!C9+'Causas 2013'!C9+'Causas 2014'!C9+'Causas 2015'!C9+'Causas 2016'!C9+'Causas 2017'!F9+'Causas 2018'!F9</f>
        <v>9.129999999999999</v>
      </c>
      <c r="K10" s="51">
        <f>((J10/J$23*100))</f>
        <v>0.06325311694975484</v>
      </c>
      <c r="L10" s="176">
        <f>+'Causas 2010'!D9+'Causas 2009'!D9+'Causas 2008'!D9+'Causas 2007'!D9+'Causas 2006'!D9+'Causas 2005'!D9+'Causas 2004'!D9+'Causas 2003'!D9+'Causas 2011'!D9+'Causas 2012'!D9+'Causas 2013'!D9+'Causas 2014'!D9+'Causas 2015'!D9+'Causas 2016'!D9+'Causas 2017'!G9+'Causas 2018'!G9</f>
        <v>2453.4199999999996</v>
      </c>
      <c r="M10" s="51">
        <f>((L10/L$23*100))</f>
        <v>1.8684929240032375</v>
      </c>
      <c r="N10" s="176">
        <f>+'Causas 2010'!E9+'Causas 2009'!E9+'Causas 2008'!E9+'Causas 2007'!E9+'Causas 2006'!E9+'Causas 2005'!E9+'Causas 2004'!E9+'Causas 2003'!E9+'Causas 2011'!E9+'Causas 2012'!E9+'Causas 2013'!E9+'Causas 2014'!E9+'Causas 2015'!E9+'Causas 2016'!E9+'Causas 2017'!H9+'Causas 2018'!H9</f>
        <v>1096.15</v>
      </c>
      <c r="O10" s="51">
        <f>((N10/N$23*100))</f>
        <v>0.8423434522771882</v>
      </c>
      <c r="P10" s="176">
        <f>+'Causas 2010'!F9+'Causas 2009'!F9+'Causas 2008'!F9+'Causas 2007'!F9+'Causas 2006'!F9+'Causas 2005'!F9+'Causas 2004'!F9+'Causas 2003'!F9+'Causas 2011'!F9+'Causas 2012'!F9+'Causas 2013'!F9+'Causas 2014'!F9+'Causas 2015'!F9+'Causas 2016'!F9+'Causas 2017'!I9+'Causas 2018'!I9</f>
        <v>2925.3799999999997</v>
      </c>
      <c r="Q10" s="51">
        <f>((P10/P$23*100))</f>
        <v>1.3495296201587426</v>
      </c>
      <c r="R10" s="176">
        <f>+'Causas 2010'!G9+'Causas 2009'!G9+'Causas 2008'!G9+'Causas 2007'!G9+'Causas 2006'!G9+'Causas 2005'!G9+'Causas 2004'!G9+'Causas 2003'!G9+'Causas 2011'!G9+'Causas 2012'!G9+'Causas 2013'!G9+'Causas 2014'!G9+'Causas 2015'!G9+'Causas 2016'!G9+'Causas 2017'!J9+'Causas 2018'!J9</f>
        <v>2909.3665</v>
      </c>
      <c r="S10" s="51">
        <f>((R10/R$23*100))</f>
        <v>0.7965359690285421</v>
      </c>
      <c r="T10" s="176">
        <f>+'Causas 2010'!H9+'Causas 2009'!H9+'Causas 2008'!H9+'Causas 2007'!H9+'Causas 2006'!H9+'Causas 2005'!H9+'Causas 2004'!H9+'Causas 2003'!H9+'Causas 2011'!H9+'Causas 2012'!H9+'Causas 2013'!H9+'Causas 2014'!H9+'Causas 2015'!H9+'Causas 2016'!H9+'Causas 2017'!K9+'Causas 2018'!K9</f>
        <v>6850.086699999999</v>
      </c>
      <c r="U10" s="51">
        <f>((T10/T$23*100))</f>
        <v>2.062557833878954</v>
      </c>
      <c r="V10" s="176">
        <f>+'Causas 2010'!I9+'Causas 2009'!I9+'Causas 2008'!I9+'Causas 2007'!I9+'Causas 2006'!I9+'Causas 2005'!I9+'Causas 2004'!I9+'Causas 2003'!I9+'Causas 2011'!I9+'Causas 2012'!I9+'Causas 2013'!I9+'Causas 2014'!I9+'Causas 2015'!I9+'Causas 2016'!I9+'Causas 2017'!L9+'Causas 2018'!L9</f>
        <v>3919.2955</v>
      </c>
      <c r="W10" s="51">
        <f>((V10/V$23*100))</f>
        <v>2.571770442342681</v>
      </c>
      <c r="X10" s="176">
        <f>+'Causas 2010'!J9+'Causas 2009'!J9+'Causas 2008'!J9+'Causas 2007'!J9+'Causas 2006'!J9+'Causas 2005'!J9+'Causas 2004'!J9+'Causas 2003'!J9+'Causas 2011'!J9+'Causas 2012'!J9+'Causas 2013'!J9+'Causas 2014'!J9+'Causas 2015'!J9+'Causas 2016'!J9+'Causas 2017'!M9+'Causas 2018'!M9</f>
        <v>985.3172</v>
      </c>
      <c r="Y10" s="51">
        <f>((X10/X$23*100))</f>
        <v>16.801618097344175</v>
      </c>
      <c r="Z10" s="176">
        <f>+'Causas 2010'!K9+'Causas 2009'!K9+'Causas 2008'!K9+'Causas 2007'!K9+'Causas 2006'!K9+'Causas 2005'!K9+'Causas 2004'!K9+'Causas 2003'!K9+'Causas 2011'!K9+'Causas 2012'!K9+'Causas 2013'!K9+'Causas 2014'!K9+'Causas 2015'!K9+'Causas 2016'!K9+'Causas 2017'!N9+'Causas 2018'!N9</f>
        <v>5653.5002</v>
      </c>
      <c r="AA10" s="51">
        <f>((Z10/Z$23*100))</f>
        <v>22.08821979585688</v>
      </c>
      <c r="AB10" s="176">
        <f>+'Causas 2010'!L9+'Causas 2009'!L9+'Causas 2008'!L9+'Causas 2007'!L9+'Causas 2006'!L9+'Causas 2005'!L9+'Causas 2004'!L9+'Causas 2003'!L9+'Causas 2011'!L9+'Causas 2012'!L9+'Causas 2013'!L9+'Causas 2014'!L9+'Causas 2015'!L9+'Causas 2016'!L9+'Causas 2017'!O9+'Causas 2018'!O9</f>
        <v>193.68800000000002</v>
      </c>
      <c r="AC10" s="51">
        <f>((AB10/AB$23*100))</f>
        <v>1.1281514010772773</v>
      </c>
      <c r="AD10" s="176">
        <f>+'Causas 2010'!M9+'Causas 2009'!M9+'Causas 2008'!M9+'Causas 2007'!M9+'Causas 2006'!M9+'Causas 2005'!M9+'Causas 2004'!M9+'Causas 2003'!M9+'Causas 2011'!M9+'Causas 2012'!M9+'Causas 2013'!M9+'Causas 2014'!M9+'Causas 2015'!M9+'Causas 2016'!M9+'Causas 2017'!P9+'Causas 2018'!P9</f>
        <v>98.29999999999998</v>
      </c>
      <c r="AE10" s="51">
        <f>((AD10/AD$23*100))</f>
        <v>0.2839697252798303</v>
      </c>
      <c r="AF10" s="50">
        <f>+AD10+AB10+Z10+X10+V10+T10+R10+P10+N10+L10+J10+H10+F10+D10+B10</f>
        <v>27094.634100000003</v>
      </c>
      <c r="AG10" s="52">
        <f>+AF10/$AF$23</f>
        <v>0.018997471223779417</v>
      </c>
      <c r="AI10" s="10"/>
    </row>
    <row r="11" spans="1:35" ht="32.25" customHeight="1">
      <c r="A11" s="53" t="s">
        <v>5</v>
      </c>
      <c r="B11" s="53">
        <f>'Causas 2017'!B10+'Causas 2018'!B10</f>
        <v>0</v>
      </c>
      <c r="C11" s="55">
        <f aca="true" t="shared" si="0" ref="C11:C22">((B11/B$23*100))</f>
        <v>0</v>
      </c>
      <c r="D11" s="53">
        <f>'Causas 2017'!C10+'Causas 2018'!C10</f>
        <v>0</v>
      </c>
      <c r="E11" s="55">
        <v>0</v>
      </c>
      <c r="F11" s="53">
        <f>'Causas 2017'!D10+'Causas 2018'!D10</f>
        <v>0</v>
      </c>
      <c r="G11" s="55">
        <v>0</v>
      </c>
      <c r="H11" s="177">
        <f>+'Causas 2010'!B10+'Causas 2009'!B10+'Causas 2008'!B10+'Causas 2007'!B10+'Causas 2006'!B10+'Causas 2005'!B10+'Causas 2004'!B10+'Causas 2003'!B10+'Causas 2011'!B10+'Causas 2012'!B10+'Causas 2013'!B10+'Causas 2014'!B10+'Causas 2015'!B10+'Causas 2016'!B10+'Causas 2017'!E10+'Causas 2018'!E10</f>
        <v>1.41</v>
      </c>
      <c r="I11" s="55">
        <f aca="true" t="shared" si="1" ref="I11:I22">((H11/H$23*100))</f>
        <v>0.2480475054953078</v>
      </c>
      <c r="J11" s="177">
        <f>+'Causas 2010'!C10+'Causas 2009'!C10+'Causas 2008'!C10+'Causas 2007'!C10+'Causas 2006'!C10+'Causas 2005'!C10+'Causas 2004'!C10+'Causas 2003'!C10+'Causas 2011'!C10+'Causas 2012'!C10+'Causas 2013'!C10+'Causas 2014'!C10+'Causas 2015'!C10+'Causas 2016'!C10+'Causas 2017'!F10+'Causas 2018'!F10</f>
        <v>522.7959999999999</v>
      </c>
      <c r="K11" s="55">
        <f aca="true" t="shared" si="2" ref="K11:K22">((J11/J$23*100))</f>
        <v>3.6219579987802883</v>
      </c>
      <c r="L11" s="177">
        <f>+'Causas 2010'!D10+'Causas 2009'!D10+'Causas 2008'!D10+'Causas 2007'!D10+'Causas 2006'!D10+'Causas 2005'!D10+'Causas 2004'!D10+'Causas 2003'!D10+'Causas 2011'!D10+'Causas 2012'!D10+'Causas 2013'!D10+'Causas 2014'!D10+'Causas 2015'!D10+'Causas 2016'!D10+'Causas 2017'!G10+'Causas 2018'!G10</f>
        <v>2459.4900000000007</v>
      </c>
      <c r="M11" s="55">
        <f aca="true" t="shared" si="3" ref="M11:M22">((L11/L$23*100))</f>
        <v>1.8731157574556025</v>
      </c>
      <c r="N11" s="177">
        <f>+'Causas 2010'!E10+'Causas 2009'!E10+'Causas 2008'!E10+'Causas 2007'!E10+'Causas 2006'!E10+'Causas 2005'!E10+'Causas 2004'!E10+'Causas 2003'!E10+'Causas 2011'!E10+'Causas 2012'!E10+'Causas 2013'!E10+'Causas 2014'!E10+'Causas 2015'!E10+'Causas 2016'!E10+'Causas 2017'!H10+'Causas 2018'!H10</f>
        <v>14800.76</v>
      </c>
      <c r="O11" s="55">
        <f aca="true" t="shared" si="4" ref="O11:O22">((N11/N$23*100))</f>
        <v>11.373738333919734</v>
      </c>
      <c r="P11" s="177">
        <f>+'Causas 2010'!F10+'Causas 2009'!F10+'Causas 2008'!F10+'Causas 2007'!F10+'Causas 2006'!F10+'Causas 2005'!F10+'Causas 2004'!F10+'Causas 2003'!F10+'Causas 2011'!F10+'Causas 2012'!F10+'Causas 2013'!F10+'Causas 2014'!F10+'Causas 2015'!F10+'Causas 2016'!F10+'Causas 2017'!I10+'Causas 2018'!I10</f>
        <v>17666.87</v>
      </c>
      <c r="Q11" s="55">
        <f aca="true" t="shared" si="5" ref="Q11:Q22">((P11/P$23*100))</f>
        <v>8.150040118033857</v>
      </c>
      <c r="R11" s="177">
        <f>+'Causas 2010'!G10+'Causas 2009'!G10+'Causas 2008'!G10+'Causas 2007'!G10+'Causas 2006'!G10+'Causas 2005'!G10+'Causas 2004'!G10+'Causas 2003'!G10+'Causas 2011'!G10+'Causas 2012'!G10+'Causas 2013'!G10+'Causas 2014'!G10+'Causas 2015'!G10+'Causas 2016'!G10+'Causas 2017'!J10+'Causas 2018'!J10</f>
        <v>7571.5172999999995</v>
      </c>
      <c r="S11" s="55">
        <f aca="true" t="shared" si="6" ref="S11:S22">((R11/R$23*100))</f>
        <v>2.0729550125678116</v>
      </c>
      <c r="T11" s="177">
        <f>+'Causas 2010'!H10+'Causas 2009'!H10+'Causas 2008'!H10+'Causas 2007'!H10+'Causas 2006'!H10+'Causas 2005'!H10+'Causas 2004'!H10+'Causas 2003'!H10+'Causas 2011'!H10+'Causas 2012'!H10+'Causas 2013'!H10+'Causas 2014'!H10+'Causas 2015'!H10+'Causas 2016'!H10+'Causas 2017'!K10+'Causas 2018'!K10</f>
        <v>9290.0195</v>
      </c>
      <c r="U11" s="55">
        <f aca="true" t="shared" si="7" ref="U11:U22">((T11/T$23*100))</f>
        <v>2.797220434686359</v>
      </c>
      <c r="V11" s="177">
        <f>+'Causas 2010'!I10+'Causas 2009'!I10+'Causas 2008'!I10+'Causas 2007'!I10+'Causas 2006'!I10+'Causas 2005'!I10+'Causas 2004'!I10+'Causas 2003'!I10+'Causas 2011'!I10+'Causas 2012'!I10+'Causas 2013'!I10+'Causas 2014'!I10+'Causas 2015'!I10+'Causas 2016'!I10+'Causas 2017'!L10+'Causas 2018'!L10</f>
        <v>14113.868</v>
      </c>
      <c r="W11" s="55">
        <f aca="true" t="shared" si="8" ref="W11:W22">((V11/V$23*100))</f>
        <v>9.26126354839185</v>
      </c>
      <c r="X11" s="177">
        <f>+'Causas 2010'!J10+'Causas 2009'!J10+'Causas 2008'!J10+'Causas 2007'!J10+'Causas 2006'!J10+'Causas 2005'!J10+'Causas 2004'!J10+'Causas 2003'!J10+'Causas 2011'!J10+'Causas 2012'!J10+'Causas 2013'!J10+'Causas 2014'!J10+'Causas 2015'!J10+'Causas 2016'!J10+'Causas 2017'!M10+'Causas 2018'!M10</f>
        <v>818.01</v>
      </c>
      <c r="Y11" s="55">
        <f aca="true" t="shared" si="9" ref="Y11:Y22">((X11/X$23*100))</f>
        <v>13.948697556287973</v>
      </c>
      <c r="Z11" s="177">
        <f>+'Causas 2010'!K10+'Causas 2009'!K10+'Causas 2008'!K10+'Causas 2007'!K10+'Causas 2006'!K10+'Causas 2005'!K10+'Causas 2004'!K10+'Causas 2003'!K10+'Causas 2011'!K10+'Causas 2012'!K10+'Causas 2013'!K10+'Causas 2014'!K10+'Causas 2015'!K10+'Causas 2016'!K10+'Causas 2017'!N10+'Causas 2018'!N10</f>
        <v>3169.2399999999993</v>
      </c>
      <c r="AA11" s="55">
        <f aca="true" t="shared" si="10" ref="AA11:AA22">((Z11/Z$23*100))</f>
        <v>12.382217604913402</v>
      </c>
      <c r="AB11" s="177">
        <f>+'Causas 2010'!L10+'Causas 2009'!L10+'Causas 2008'!L10+'Causas 2007'!L10+'Causas 2006'!L10+'Causas 2005'!L10+'Causas 2004'!L10+'Causas 2003'!L10+'Causas 2011'!L10+'Causas 2012'!L10+'Causas 2013'!L10+'Causas 2014'!L10+'Causas 2015'!L10+'Causas 2016'!L10+'Causas 2017'!O10+'Causas 2018'!O10</f>
        <v>2820.4399999999996</v>
      </c>
      <c r="AC11" s="55">
        <f aca="true" t="shared" si="11" ref="AC11:AC22">((AB11/AB$23*100))</f>
        <v>16.427880600008233</v>
      </c>
      <c r="AD11" s="177">
        <f>+'Causas 2010'!M10+'Causas 2009'!M10+'Causas 2008'!M10+'Causas 2007'!M10+'Causas 2006'!M10+'Causas 2005'!M10+'Causas 2004'!M10+'Causas 2003'!M10+'Causas 2011'!M10+'Causas 2012'!M10+'Causas 2013'!M10+'Causas 2014'!M10+'Causas 2015'!M10+'Causas 2016'!M10+'Causas 2017'!P10+'Causas 2018'!P10</f>
        <v>440.35799999999995</v>
      </c>
      <c r="AE11" s="55">
        <f aca="true" t="shared" si="12" ref="AE11:AE22">((AD11/AD$23*100))</f>
        <v>1.2721092602723856</v>
      </c>
      <c r="AF11" s="54">
        <f aca="true" t="shared" si="13" ref="AF11:AF22">+AD11+AB11+Z11+X11+V11+T11+R11+P11+N11+L11+J11+H11+F11+D11+B11</f>
        <v>73674.7788</v>
      </c>
      <c r="AG11" s="56">
        <f aca="true" t="shared" si="14" ref="AG11:AG22">+AF11/$AF$23</f>
        <v>0.051657257485212306</v>
      </c>
      <c r="AI11" s="10"/>
    </row>
    <row r="12" spans="1:35" ht="40.5" customHeight="1">
      <c r="A12" s="53" t="s">
        <v>6</v>
      </c>
      <c r="B12" s="53">
        <f>'Causas 2017'!B11+'Causas 2018'!B11</f>
        <v>0</v>
      </c>
      <c r="C12" s="55">
        <f t="shared" si="0"/>
        <v>0</v>
      </c>
      <c r="D12" s="53">
        <f>'Causas 2017'!C11+'Causas 2018'!C11</f>
        <v>0</v>
      </c>
      <c r="E12" s="55">
        <v>0</v>
      </c>
      <c r="F12" s="53">
        <f>'Causas 2017'!D11+'Causas 2018'!D11</f>
        <v>0</v>
      </c>
      <c r="G12" s="55">
        <v>0</v>
      </c>
      <c r="H12" s="177">
        <f>+'Causas 2010'!B11+'Causas 2009'!B11+'Causas 2008'!B11+'Causas 2007'!B11+'Causas 2006'!B11+'Causas 2005'!B11+'Causas 2004'!B11+'Causas 2003'!B11+'Causas 2011'!B11+'Causas 2012'!B11+'Causas 2013'!B11+'Causas 2014'!B11+'Causas 2015'!B11+'Causas 2016'!B11+'Causas 2017'!E11+'Causas 2018'!E11</f>
        <v>0</v>
      </c>
      <c r="I12" s="55">
        <f t="shared" si="1"/>
        <v>0</v>
      </c>
      <c r="J12" s="177">
        <f>+'Causas 2010'!C11+'Causas 2009'!C11+'Causas 2008'!C11+'Causas 2007'!C11+'Causas 2006'!C11+'Causas 2005'!C11+'Causas 2004'!C11+'Causas 2003'!C11+'Causas 2011'!C11+'Causas 2012'!C11+'Causas 2013'!C11+'Causas 2014'!C11+'Causas 2015'!C11+'Causas 2016'!C11+'Causas 2017'!F11+'Causas 2018'!F11</f>
        <v>8</v>
      </c>
      <c r="K12" s="55">
        <f t="shared" si="2"/>
        <v>0.05542441791873371</v>
      </c>
      <c r="L12" s="177">
        <f>+'Causas 2010'!D11+'Causas 2009'!D11+'Causas 2008'!D11+'Causas 2007'!D11+'Causas 2006'!D11+'Causas 2005'!D11+'Causas 2004'!D11+'Causas 2003'!D11+'Causas 2011'!D11+'Causas 2012'!D11+'Causas 2013'!D11+'Causas 2014'!D11+'Causas 2015'!D11+'Causas 2016'!D11+'Causas 2017'!G11+'Causas 2018'!G11</f>
        <v>69.65</v>
      </c>
      <c r="M12" s="55">
        <f t="shared" si="3"/>
        <v>0.05304453870793648</v>
      </c>
      <c r="N12" s="177">
        <f>+'Causas 2010'!E11+'Causas 2009'!E11+'Causas 2008'!E11+'Causas 2007'!E11+'Causas 2006'!E11+'Causas 2005'!E11+'Causas 2004'!E11+'Causas 2003'!E11+'Causas 2011'!E11+'Causas 2012'!E11+'Causas 2013'!E11+'Causas 2014'!E11+'Causas 2015'!E11+'Causas 2016'!E11+'Causas 2017'!H11+'Causas 2018'!H11</f>
        <v>274.7</v>
      </c>
      <c r="O12" s="55">
        <f t="shared" si="4"/>
        <v>0.21109496541581313</v>
      </c>
      <c r="P12" s="177">
        <f>+'Causas 2010'!F11+'Causas 2009'!F11+'Causas 2008'!F11+'Causas 2007'!F11+'Causas 2006'!F11+'Causas 2005'!F11+'Causas 2004'!F11+'Causas 2003'!F11+'Causas 2011'!F11+'Causas 2012'!F11+'Causas 2013'!F11+'Causas 2014'!F11+'Causas 2015'!F11+'Causas 2016'!F11+'Causas 2017'!I11+'Causas 2018'!I11</f>
        <v>4397.15</v>
      </c>
      <c r="Q12" s="55">
        <f t="shared" si="5"/>
        <v>2.028483195099787</v>
      </c>
      <c r="R12" s="177">
        <f>+'Causas 2010'!G11+'Causas 2009'!G11+'Causas 2008'!G11+'Causas 2007'!G11+'Causas 2006'!G11+'Causas 2005'!G11+'Causas 2004'!G11+'Causas 2003'!G11+'Causas 2011'!G11+'Causas 2012'!G11+'Causas 2013'!G11+'Causas 2014'!G11+'Causas 2015'!G11+'Causas 2016'!G11+'Causas 2017'!J11+'Causas 2018'!J11</f>
        <v>1214</v>
      </c>
      <c r="S12" s="55">
        <f t="shared" si="6"/>
        <v>0.3323729294334867</v>
      </c>
      <c r="T12" s="177">
        <f>+'Causas 2010'!H11+'Causas 2009'!H11+'Causas 2008'!H11+'Causas 2007'!H11+'Causas 2006'!H11+'Causas 2005'!H11+'Causas 2004'!H11+'Causas 2003'!H11+'Causas 2011'!H11+'Causas 2012'!H11+'Causas 2013'!H11+'Causas 2014'!H11+'Causas 2015'!H11+'Causas 2016'!H11+'Causas 2017'!K11+'Causas 2018'!K11</f>
        <v>2031.655</v>
      </c>
      <c r="U12" s="55">
        <f t="shared" si="7"/>
        <v>0.6117303502143041</v>
      </c>
      <c r="V12" s="177">
        <f>+'Causas 2010'!I11+'Causas 2009'!I11+'Causas 2008'!I11+'Causas 2007'!I11+'Causas 2006'!I11+'Causas 2005'!I11+'Causas 2004'!I11+'Causas 2003'!I11+'Causas 2011'!I11+'Causas 2012'!I11+'Causas 2013'!I11+'Causas 2014'!I11+'Causas 2015'!I11+'Causas 2016'!I11+'Causas 2017'!L11+'Causas 2018'!L11</f>
        <v>10677.24</v>
      </c>
      <c r="W12" s="55">
        <f t="shared" si="8"/>
        <v>7.006210743180493</v>
      </c>
      <c r="X12" s="177">
        <f>+'Causas 2010'!J11+'Causas 2009'!J11+'Causas 2008'!J11+'Causas 2007'!J11+'Causas 2006'!J11+'Causas 2005'!J11+'Causas 2004'!J11+'Causas 2003'!J11+'Causas 2011'!J11+'Causas 2012'!J11+'Causas 2013'!J11+'Causas 2014'!J11+'Causas 2015'!J11+'Causas 2016'!J11+'Causas 2017'!M11+'Causas 2018'!M11</f>
        <v>148.54</v>
      </c>
      <c r="Y12" s="55">
        <f t="shared" si="9"/>
        <v>2.5329024523062253</v>
      </c>
      <c r="Z12" s="177">
        <f>+'Causas 2010'!K11+'Causas 2009'!K11+'Causas 2008'!K11+'Causas 2007'!K11+'Causas 2006'!K11+'Causas 2005'!K11+'Causas 2004'!K11+'Causas 2003'!K11+'Causas 2011'!K11+'Causas 2012'!K11+'Causas 2013'!K11+'Causas 2014'!K11+'Causas 2015'!K11+'Causas 2016'!K11+'Causas 2017'!N11+'Causas 2018'!N11</f>
        <v>3614.7240000000006</v>
      </c>
      <c r="AA12" s="55">
        <f t="shared" si="10"/>
        <v>14.122723160664075</v>
      </c>
      <c r="AB12" s="177">
        <f>+'Causas 2010'!L11+'Causas 2009'!L11+'Causas 2008'!L11+'Causas 2007'!L11+'Causas 2006'!L11+'Causas 2005'!L11+'Causas 2004'!L11+'Causas 2003'!L11+'Causas 2011'!L11+'Causas 2012'!L11+'Causas 2013'!L11+'Causas 2014'!L11+'Causas 2015'!L11+'Causas 2016'!L11+'Causas 2017'!O11+'Causas 2018'!O11</f>
        <v>5.7</v>
      </c>
      <c r="AC12" s="55">
        <f t="shared" si="11"/>
        <v>0.03320011041541283</v>
      </c>
      <c r="AD12" s="177">
        <f>+'Causas 2010'!M11+'Causas 2009'!M11+'Causas 2008'!M11+'Causas 2007'!M11+'Causas 2006'!M11+'Causas 2005'!M11+'Causas 2004'!M11+'Causas 2003'!M11+'Causas 2011'!M11+'Causas 2012'!M11+'Causas 2013'!M11+'Causas 2014'!M11+'Causas 2015'!M11+'Causas 2016'!M11+'Causas 2017'!P11+'Causas 2018'!P11</f>
        <v>4</v>
      </c>
      <c r="AE12" s="55">
        <f t="shared" si="12"/>
        <v>0.01155522788524233</v>
      </c>
      <c r="AF12" s="54">
        <f t="shared" si="13"/>
        <v>22445.359</v>
      </c>
      <c r="AG12" s="56">
        <f t="shared" si="14"/>
        <v>0.01573762022901421</v>
      </c>
      <c r="AI12" s="10"/>
    </row>
    <row r="13" spans="1:35" ht="39" customHeight="1">
      <c r="A13" s="53" t="s">
        <v>7</v>
      </c>
      <c r="B13" s="53">
        <f>'Causas 2017'!B12+'Causas 2018'!B12</f>
        <v>0</v>
      </c>
      <c r="C13" s="55">
        <f t="shared" si="0"/>
        <v>0</v>
      </c>
      <c r="D13" s="53">
        <f>'Causas 2017'!C12+'Causas 2018'!C12</f>
        <v>0</v>
      </c>
      <c r="E13" s="55">
        <v>0</v>
      </c>
      <c r="F13" s="53">
        <f>'Causas 2017'!D12+'Causas 2018'!D12</f>
        <v>0</v>
      </c>
      <c r="G13" s="55">
        <v>0</v>
      </c>
      <c r="H13" s="177">
        <f>+'Causas 2010'!B12+'Causas 2009'!B12+'Causas 2008'!B12+'Causas 2007'!B12+'Causas 2006'!B12+'Causas 2005'!B12+'Causas 2004'!B12+'Causas 2003'!B12+'Causas 2011'!B12+'Causas 2012'!B12+'Causas 2013'!B12+'Causas 2014'!B12+'Causas 2015'!B12+'Causas 2016'!B12+'Causas 2017'!E12+'Causas 2018'!E12</f>
        <v>48.305</v>
      </c>
      <c r="I13" s="55">
        <f t="shared" si="1"/>
        <v>8.497826065922585</v>
      </c>
      <c r="J13" s="177">
        <f>+'Causas 2010'!C12+'Causas 2009'!C12+'Causas 2008'!C12+'Causas 2007'!C12+'Causas 2006'!C12+'Causas 2005'!C12+'Causas 2004'!C12+'Causas 2003'!C12+'Causas 2011'!C12+'Causas 2012'!C12+'Causas 2013'!C12+'Causas 2014'!C12+'Causas 2015'!C12+'Causas 2016'!C12+'Causas 2017'!F12+'Causas 2018'!F12</f>
        <v>1579.1599999999999</v>
      </c>
      <c r="K13" s="55">
        <f t="shared" si="2"/>
        <v>10.94050297506844</v>
      </c>
      <c r="L13" s="177">
        <f>+'Causas 2010'!D12+'Causas 2009'!D12+'Causas 2008'!D12+'Causas 2007'!D12+'Causas 2006'!D12+'Causas 2005'!D12+'Causas 2004'!D12+'Causas 2003'!D12+'Causas 2011'!D12+'Causas 2012'!D12+'Causas 2013'!D12+'Causas 2014'!D12+'Causas 2015'!D12+'Causas 2016'!D12+'Causas 2017'!G12+'Causas 2018'!G12</f>
        <v>19734.75</v>
      </c>
      <c r="M13" s="55">
        <f t="shared" si="3"/>
        <v>15.029730226366825</v>
      </c>
      <c r="N13" s="177">
        <f>+'Causas 2010'!E12+'Causas 2009'!E12+'Causas 2008'!E12+'Causas 2007'!E12+'Causas 2006'!E12+'Causas 2005'!E12+'Causas 2004'!E12+'Causas 2003'!E12+'Causas 2011'!E12+'Causas 2012'!E12+'Causas 2013'!E12+'Causas 2014'!E12+'Causas 2015'!E12+'Causas 2016'!E12+'Causas 2017'!H12+'Causas 2018'!H12</f>
        <v>8360.65</v>
      </c>
      <c r="O13" s="55">
        <f t="shared" si="4"/>
        <v>6.4247947673961345</v>
      </c>
      <c r="P13" s="177">
        <f>+'Causas 2010'!F12+'Causas 2009'!F12+'Causas 2008'!F12+'Causas 2007'!F12+'Causas 2006'!F12+'Causas 2005'!F12+'Causas 2004'!F12+'Causas 2003'!F12+'Causas 2011'!F12+'Causas 2012'!F12+'Causas 2013'!F12+'Causas 2014'!F12+'Causas 2015'!F12+'Causas 2016'!F12+'Causas 2017'!I12+'Causas 2018'!I12</f>
        <v>7182.14</v>
      </c>
      <c r="Q13" s="55">
        <f t="shared" si="5"/>
        <v>3.313248421103211</v>
      </c>
      <c r="R13" s="177">
        <f>+'Causas 2010'!G12+'Causas 2009'!G12+'Causas 2008'!G12+'Causas 2007'!G12+'Causas 2006'!G12+'Causas 2005'!G12+'Causas 2004'!G12+'Causas 2003'!G12+'Causas 2011'!G12+'Causas 2012'!G12+'Causas 2013'!G12+'Causas 2014'!G12+'Causas 2015'!G12+'Causas 2016'!G12+'Causas 2017'!J12+'Causas 2018'!J12</f>
        <v>4051.9012000000007</v>
      </c>
      <c r="S13" s="55">
        <f t="shared" si="6"/>
        <v>1.1093428926021913</v>
      </c>
      <c r="T13" s="177">
        <f>+'Causas 2010'!H12+'Causas 2009'!H12+'Causas 2008'!H12+'Causas 2007'!H12+'Causas 2006'!H12+'Causas 2005'!H12+'Causas 2004'!H12+'Causas 2003'!H12+'Causas 2011'!H12+'Causas 2012'!H12+'Causas 2013'!H12+'Causas 2014'!H12+'Causas 2015'!H12+'Causas 2016'!H12+'Causas 2017'!K12+'Causas 2018'!K12</f>
        <v>15498.699800000002</v>
      </c>
      <c r="U13" s="55">
        <f t="shared" si="7"/>
        <v>4.666651107850677</v>
      </c>
      <c r="V13" s="177">
        <f>+'Causas 2010'!I12+'Causas 2009'!I12+'Causas 2008'!I12+'Causas 2007'!I12+'Causas 2006'!I12+'Causas 2005'!I12+'Causas 2004'!I12+'Causas 2003'!I12+'Causas 2011'!I12+'Causas 2012'!I12+'Causas 2013'!I12+'Causas 2014'!I12+'Causas 2015'!I12+'Causas 2016'!I12+'Causas 2017'!L12+'Causas 2018'!L12</f>
        <v>2994.2124999999996</v>
      </c>
      <c r="W13" s="55">
        <f t="shared" si="8"/>
        <v>1.9647477985757857</v>
      </c>
      <c r="X13" s="177">
        <f>+'Causas 2010'!J12+'Causas 2009'!J12+'Causas 2008'!J12+'Causas 2007'!J12+'Causas 2006'!J12+'Causas 2005'!J12+'Causas 2004'!J12+'Causas 2003'!J12+'Causas 2011'!J12+'Causas 2012'!J12+'Causas 2013'!J12+'Causas 2014'!J12+'Causas 2015'!J12+'Causas 2016'!J12+'Causas 2017'!M12+'Causas 2018'!M12</f>
        <v>339.265</v>
      </c>
      <c r="Y13" s="55">
        <f t="shared" si="9"/>
        <v>5.785143062351363</v>
      </c>
      <c r="Z13" s="177">
        <f>+'Causas 2010'!K12+'Causas 2009'!K12+'Causas 2008'!K12+'Causas 2007'!K12+'Causas 2006'!K12+'Causas 2005'!K12+'Causas 2004'!K12+'Causas 2003'!K12+'Causas 2011'!K12+'Causas 2012'!K12+'Causas 2013'!K12+'Causas 2014'!K12+'Causas 2015'!K12+'Causas 2016'!K12+'Causas 2017'!N12+'Causas 2018'!N12</f>
        <v>1501.753</v>
      </c>
      <c r="AA13" s="55">
        <f t="shared" si="10"/>
        <v>5.867347513861847</v>
      </c>
      <c r="AB13" s="177">
        <f>+'Causas 2010'!L12+'Causas 2009'!L12+'Causas 2008'!L12+'Causas 2007'!L12+'Causas 2006'!L12+'Causas 2005'!L12+'Causas 2004'!L12+'Causas 2003'!L12+'Causas 2011'!L12+'Causas 2012'!L12+'Causas 2013'!L12+'Causas 2014'!L12+'Causas 2015'!L12+'Causas 2016'!L12+'Causas 2017'!O12+'Causas 2018'!O12</f>
        <v>7338.9385999999995</v>
      </c>
      <c r="AC13" s="55">
        <f t="shared" si="11"/>
        <v>42.74624067577811</v>
      </c>
      <c r="AD13" s="177">
        <f>+'Causas 2010'!M12+'Causas 2009'!M12+'Causas 2008'!M12+'Causas 2007'!M12+'Causas 2006'!M12+'Causas 2005'!M12+'Causas 2004'!M12+'Causas 2003'!M12+'Causas 2011'!M12+'Causas 2012'!M12+'Causas 2013'!M12+'Causas 2014'!M12+'Causas 2015'!M12+'Causas 2016'!M12+'Causas 2017'!P12+'Causas 2018'!P12</f>
        <v>15743.1507</v>
      </c>
      <c r="AE13" s="55">
        <f t="shared" si="12"/>
        <v>45.47892349255308</v>
      </c>
      <c r="AF13" s="54">
        <f t="shared" si="13"/>
        <v>84372.9258</v>
      </c>
      <c r="AG13" s="56">
        <f t="shared" si="14"/>
        <v>0.059158290310758456</v>
      </c>
      <c r="AI13" s="10"/>
    </row>
    <row r="14" spans="1:35" ht="35.25" customHeight="1">
      <c r="A14" s="53" t="s">
        <v>8</v>
      </c>
      <c r="B14" s="53">
        <f>'Causas 2017'!B13+'Causas 2018'!B13</f>
        <v>0</v>
      </c>
      <c r="C14" s="55">
        <f t="shared" si="0"/>
        <v>0</v>
      </c>
      <c r="D14" s="53">
        <f>'Causas 2017'!C13+'Causas 2018'!C13</f>
        <v>0</v>
      </c>
      <c r="E14" s="55">
        <v>0</v>
      </c>
      <c r="F14" s="53">
        <f>'Causas 2017'!D13+'Causas 2018'!D13</f>
        <v>0</v>
      </c>
      <c r="G14" s="55">
        <v>0</v>
      </c>
      <c r="H14" s="177">
        <f>+'Causas 2010'!B13+'Causas 2009'!B13+'Causas 2008'!B13+'Causas 2007'!B13+'Causas 2006'!B13+'Causas 2005'!B13+'Causas 2004'!B13+'Causas 2003'!B13+'Causas 2011'!B13+'Causas 2012'!B13+'Causas 2013'!B13+'Causas 2014'!B13+'Causas 2015'!B13+'Causas 2016'!B13+'Causas 2017'!E13+'Causas 2018'!E13</f>
        <v>0</v>
      </c>
      <c r="I14" s="55">
        <f t="shared" si="1"/>
        <v>0</v>
      </c>
      <c r="J14" s="177">
        <f>+'Causas 2010'!C13+'Causas 2009'!C13+'Causas 2008'!C13+'Causas 2007'!C13+'Causas 2006'!C13+'Causas 2005'!C13+'Causas 2004'!C13+'Causas 2003'!C13+'Causas 2011'!C13+'Causas 2012'!C13+'Causas 2013'!C13+'Causas 2014'!C13+'Causas 2015'!C13+'Causas 2016'!C13+'Causas 2017'!F13+'Causas 2018'!F13</f>
        <v>0</v>
      </c>
      <c r="K14" s="55">
        <f t="shared" si="2"/>
        <v>0</v>
      </c>
      <c r="L14" s="177">
        <f>+'Causas 2010'!D13+'Causas 2009'!D13+'Causas 2008'!D13+'Causas 2007'!D13+'Causas 2006'!D13+'Causas 2005'!D13+'Causas 2004'!D13+'Causas 2003'!D13+'Causas 2011'!D13+'Causas 2012'!D13+'Causas 2013'!D13+'Causas 2014'!D13+'Causas 2015'!D13+'Causas 2016'!D13+'Causas 2017'!G13+'Causas 2018'!G13</f>
        <v>52.730000000000004</v>
      </c>
      <c r="M14" s="55">
        <f t="shared" si="3"/>
        <v>0.04015848565785342</v>
      </c>
      <c r="N14" s="177">
        <f>+'Causas 2010'!E13+'Causas 2009'!E13+'Causas 2008'!E13+'Causas 2007'!E13+'Causas 2006'!E13+'Causas 2005'!E13+'Causas 2004'!E13+'Causas 2003'!E13+'Causas 2011'!E13+'Causas 2012'!E13+'Causas 2013'!E13+'Causas 2014'!E13+'Causas 2015'!E13+'Causas 2016'!E13+'Causas 2017'!H13+'Causas 2018'!H13</f>
        <v>283.42</v>
      </c>
      <c r="O14" s="55">
        <f t="shared" si="4"/>
        <v>0.21779590498052334</v>
      </c>
      <c r="P14" s="177">
        <f>+'Causas 2010'!F13+'Causas 2009'!F13+'Causas 2008'!F13+'Causas 2007'!F13+'Causas 2006'!F13+'Causas 2005'!F13+'Causas 2004'!F13+'Causas 2003'!F13+'Causas 2011'!F13+'Causas 2012'!F13+'Causas 2013'!F13+'Causas 2014'!F13+'Causas 2015'!F13+'Causas 2016'!F13+'Causas 2017'!I13+'Causas 2018'!I13</f>
        <v>10.75</v>
      </c>
      <c r="Q14" s="55">
        <f t="shared" si="5"/>
        <v>0.004959165447465452</v>
      </c>
      <c r="R14" s="177">
        <f>+'Causas 2010'!G13+'Causas 2009'!G13+'Causas 2008'!G13+'Causas 2007'!G13+'Causas 2006'!G13+'Causas 2005'!G13+'Causas 2004'!G13+'Causas 2003'!G13+'Causas 2011'!G13+'Causas 2012'!G13+'Causas 2013'!G13+'Causas 2014'!G13+'Causas 2015'!G13+'Causas 2016'!G13+'Causas 2017'!J13+'Causas 2018'!J13</f>
        <v>203.44400000000002</v>
      </c>
      <c r="S14" s="55">
        <f t="shared" si="6"/>
        <v>0.05569957022707272</v>
      </c>
      <c r="T14" s="177">
        <f>+'Causas 2010'!H13+'Causas 2009'!H13+'Causas 2008'!H13+'Causas 2007'!H13+'Causas 2006'!H13+'Causas 2005'!H13+'Causas 2004'!H13+'Causas 2003'!H13+'Causas 2011'!H13+'Causas 2012'!H13+'Causas 2013'!H13+'Causas 2014'!H13+'Causas 2015'!H13+'Causas 2016'!H13+'Causas 2017'!K13+'Causas 2018'!K13</f>
        <v>571.3889999999999</v>
      </c>
      <c r="U14" s="55">
        <f t="shared" si="7"/>
        <v>0.17204495501381922</v>
      </c>
      <c r="V14" s="177">
        <f>+'Causas 2010'!I13+'Causas 2009'!I13+'Causas 2008'!I13+'Causas 2007'!I13+'Causas 2006'!I13+'Causas 2005'!I13+'Causas 2004'!I13+'Causas 2003'!I13+'Causas 2011'!I13+'Causas 2012'!I13+'Causas 2013'!I13+'Causas 2014'!I13+'Causas 2015'!I13+'Causas 2016'!I13+'Causas 2017'!L13+'Causas 2018'!L13</f>
        <v>78.35000000000002</v>
      </c>
      <c r="W14" s="55">
        <f t="shared" si="8"/>
        <v>0.051411845357807066</v>
      </c>
      <c r="X14" s="177">
        <f>+'Causas 2010'!J13+'Causas 2009'!J13+'Causas 2008'!J13+'Causas 2007'!J13+'Causas 2006'!J13+'Causas 2005'!J13+'Causas 2004'!J13+'Causas 2003'!J13+'Causas 2011'!J13+'Causas 2012'!J13+'Causas 2013'!J13+'Causas 2014'!J13+'Causas 2015'!J13+'Causas 2016'!J13+'Causas 2017'!M13+'Causas 2018'!M13</f>
        <v>9.086</v>
      </c>
      <c r="Y14" s="55">
        <f t="shared" si="9"/>
        <v>0.15493437243607355</v>
      </c>
      <c r="Z14" s="177">
        <f>+'Causas 2010'!K13+'Causas 2009'!K13+'Causas 2008'!K13+'Causas 2007'!K13+'Causas 2006'!K13+'Causas 2005'!K13+'Causas 2004'!K13+'Causas 2003'!K13+'Causas 2011'!K13+'Causas 2012'!K13+'Causas 2013'!K13+'Causas 2014'!K13+'Causas 2015'!K13+'Causas 2016'!K13+'Causas 2017'!N13+'Causas 2018'!N13</f>
        <v>1.55</v>
      </c>
      <c r="AA14" s="55">
        <f t="shared" si="10"/>
        <v>0.006055848496048194</v>
      </c>
      <c r="AB14" s="177">
        <f>+'Causas 2010'!L13+'Causas 2009'!L13+'Causas 2008'!L13+'Causas 2007'!L13+'Causas 2006'!L13+'Causas 2005'!L13+'Causas 2004'!L13+'Causas 2003'!L13+'Causas 2011'!L13+'Causas 2012'!L13+'Causas 2013'!L13+'Causas 2014'!L13+'Causas 2015'!L13+'Causas 2016'!L13+'Causas 2017'!O13+'Causas 2018'!O13</f>
        <v>0</v>
      </c>
      <c r="AC14" s="55">
        <f t="shared" si="11"/>
        <v>0</v>
      </c>
      <c r="AD14" s="177">
        <f>+'Causas 2010'!M13+'Causas 2009'!M13+'Causas 2008'!M13+'Causas 2007'!M13+'Causas 2006'!M13+'Causas 2005'!M13+'Causas 2004'!M13+'Causas 2003'!M13+'Causas 2011'!M13+'Causas 2012'!M13+'Causas 2013'!M13+'Causas 2014'!M13+'Causas 2015'!M13+'Causas 2016'!M13+'Causas 2017'!P13+'Causas 2018'!P13</f>
        <v>0</v>
      </c>
      <c r="AE14" s="55">
        <f t="shared" si="12"/>
        <v>0</v>
      </c>
      <c r="AF14" s="54">
        <f t="shared" si="13"/>
        <v>1210.719</v>
      </c>
      <c r="AG14" s="56">
        <f t="shared" si="14"/>
        <v>0.0008488986888582115</v>
      </c>
      <c r="AI14" s="10"/>
    </row>
    <row r="15" spans="1:35" ht="58.5" customHeight="1">
      <c r="A15" s="53" t="s">
        <v>9</v>
      </c>
      <c r="B15" s="53">
        <f>'Causas 2017'!B14+'Causas 2018'!B14</f>
        <v>0</v>
      </c>
      <c r="C15" s="55">
        <f t="shared" si="0"/>
        <v>0</v>
      </c>
      <c r="D15" s="53">
        <f>'Causas 2017'!C14+'Causas 2018'!C14</f>
        <v>0</v>
      </c>
      <c r="E15" s="55">
        <v>0</v>
      </c>
      <c r="F15" s="53">
        <f>'Causas 2017'!D14+'Causas 2018'!D14</f>
        <v>0</v>
      </c>
      <c r="G15" s="55">
        <v>0</v>
      </c>
      <c r="H15" s="177">
        <f>+'Causas 2010'!B14+'Causas 2009'!B14+'Causas 2008'!B14+'Causas 2007'!B14+'Causas 2006'!B14+'Causas 2005'!B14+'Causas 2004'!B14+'Causas 2003'!B14+'Causas 2011'!B14+'Causas 2012'!B14+'Causas 2013'!B14+'Causas 2014'!B14+'Causas 2015'!B14+'Causas 2016'!B14+'Causas 2017'!E14+'Causas 2018'!E14</f>
        <v>0</v>
      </c>
      <c r="I15" s="55">
        <f t="shared" si="1"/>
        <v>0</v>
      </c>
      <c r="J15" s="177">
        <f>+'Causas 2010'!C14+'Causas 2009'!C14+'Causas 2008'!C14+'Causas 2007'!C14+'Causas 2006'!C14+'Causas 2005'!C14+'Causas 2004'!C14+'Causas 2003'!C14+'Causas 2011'!C14+'Causas 2012'!C14+'Causas 2013'!C14+'Causas 2014'!C14+'Causas 2015'!C14+'Causas 2016'!C14+'Causas 2017'!F14+'Causas 2018'!F14</f>
        <v>0</v>
      </c>
      <c r="K15" s="55">
        <f t="shared" si="2"/>
        <v>0</v>
      </c>
      <c r="L15" s="177">
        <f>+'Causas 2010'!D14+'Causas 2009'!D14+'Causas 2008'!D14+'Causas 2007'!D14+'Causas 2006'!D14+'Causas 2005'!D14+'Causas 2004'!D14+'Causas 2003'!D14+'Causas 2011'!D14+'Causas 2012'!D14+'Causas 2013'!D14+'Causas 2014'!D14+'Causas 2015'!D14+'Causas 2016'!D14+'Causas 2017'!G14+'Causas 2018'!G14</f>
        <v>54.36000000000001</v>
      </c>
      <c r="M15" s="55">
        <f t="shared" si="3"/>
        <v>0.04139987256516048</v>
      </c>
      <c r="N15" s="177">
        <f>+'Causas 2010'!E14+'Causas 2009'!E14+'Causas 2008'!E14+'Causas 2007'!E14+'Causas 2006'!E14+'Causas 2005'!E14+'Causas 2004'!E14+'Causas 2003'!E14+'Causas 2011'!E14+'Causas 2012'!E14+'Causas 2013'!E14+'Causas 2014'!E14+'Causas 2015'!E14+'Causas 2016'!E14+'Causas 2017'!H14+'Causas 2018'!H14</f>
        <v>285.9</v>
      </c>
      <c r="O15" s="55">
        <f t="shared" si="4"/>
        <v>0.21970167678333083</v>
      </c>
      <c r="P15" s="177">
        <f>+'Causas 2010'!F14+'Causas 2009'!F14+'Causas 2008'!F14+'Causas 2007'!F14+'Causas 2006'!F14+'Causas 2005'!F14+'Causas 2004'!F14+'Causas 2003'!F14+'Causas 2011'!F14+'Causas 2012'!F14+'Causas 2013'!F14+'Causas 2014'!F14+'Causas 2015'!F14+'Causas 2016'!F14+'Causas 2017'!I14+'Causas 2018'!I14</f>
        <v>356.46</v>
      </c>
      <c r="Q15" s="55">
        <f t="shared" si="5"/>
        <v>0.16444131306079393</v>
      </c>
      <c r="R15" s="177">
        <f>+'Causas 2010'!G14+'Causas 2009'!G14+'Causas 2008'!G14+'Causas 2007'!G14+'Causas 2006'!G14+'Causas 2005'!G14+'Causas 2004'!G14+'Causas 2003'!G14+'Causas 2011'!G14+'Causas 2012'!G14+'Causas 2013'!G14+'Causas 2014'!G14+'Causas 2015'!G14+'Causas 2016'!G14+'Causas 2017'!J14+'Causas 2018'!J14</f>
        <v>662.7890000000001</v>
      </c>
      <c r="S15" s="55">
        <f t="shared" si="6"/>
        <v>0.18146056138903727</v>
      </c>
      <c r="T15" s="177">
        <f>+'Causas 2010'!H14+'Causas 2009'!H14+'Causas 2008'!H14+'Causas 2007'!H14+'Causas 2006'!H14+'Causas 2005'!H14+'Causas 2004'!H14+'Causas 2003'!H14+'Causas 2011'!H14+'Causas 2012'!H14+'Causas 2013'!H14+'Causas 2014'!H14+'Causas 2015'!H14+'Causas 2016'!H14+'Causas 2017'!K14+'Causas 2018'!K14</f>
        <v>2521.4288</v>
      </c>
      <c r="U15" s="55">
        <f t="shared" si="7"/>
        <v>0.759201007486228</v>
      </c>
      <c r="V15" s="177">
        <f>+'Causas 2010'!I14+'Causas 2009'!I14+'Causas 2008'!I14+'Causas 2007'!I14+'Causas 2006'!I14+'Causas 2005'!I14+'Causas 2004'!I14+'Causas 2003'!I14+'Causas 2011'!I14+'Causas 2012'!I14+'Causas 2013'!I14+'Causas 2014'!I14+'Causas 2015'!I14+'Causas 2016'!I14+'Causas 2017'!L14+'Causas 2018'!L14</f>
        <v>4859.659999999999</v>
      </c>
      <c r="W15" s="55">
        <f t="shared" si="8"/>
        <v>3.1888205285452527</v>
      </c>
      <c r="X15" s="177">
        <f>+'Causas 2010'!J14+'Causas 2009'!J14+'Causas 2008'!J14+'Causas 2007'!J14+'Causas 2006'!J14+'Causas 2005'!J14+'Causas 2004'!J14+'Causas 2003'!J14+'Causas 2011'!J14+'Causas 2012'!J14+'Causas 2013'!J14+'Causas 2014'!J14+'Causas 2015'!J14+'Causas 2016'!J14+'Causas 2017'!M14+'Causas 2018'!M14</f>
        <v>7.26</v>
      </c>
      <c r="Y15" s="55">
        <f t="shared" si="9"/>
        <v>0.12379744044528879</v>
      </c>
      <c r="Z15" s="177">
        <f>+'Causas 2010'!K14+'Causas 2009'!K14+'Causas 2008'!K14+'Causas 2007'!K14+'Causas 2006'!K14+'Causas 2005'!K14+'Causas 2004'!K14+'Causas 2003'!K14+'Causas 2011'!K14+'Causas 2012'!K14+'Causas 2013'!K14+'Causas 2014'!K14+'Causas 2015'!K14+'Causas 2016'!K14+'Causas 2017'!N14+'Causas 2018'!N14</f>
        <v>112.1</v>
      </c>
      <c r="AA15" s="55">
        <f t="shared" si="10"/>
        <v>0.4379745912303242</v>
      </c>
      <c r="AB15" s="177">
        <f>+'Causas 2010'!L14+'Causas 2009'!L14+'Causas 2008'!L14+'Causas 2007'!L14+'Causas 2006'!L14+'Causas 2005'!L14+'Causas 2004'!L14+'Causas 2003'!L14+'Causas 2011'!L14+'Causas 2012'!L14+'Causas 2013'!L14+'Causas 2014'!L14+'Causas 2015'!L14+'Causas 2016'!L14+'Causas 2017'!O14+'Causas 2018'!O14</f>
        <v>47.53549999999999</v>
      </c>
      <c r="AC15" s="55">
        <f t="shared" si="11"/>
        <v>0.2768743594126063</v>
      </c>
      <c r="AD15" s="177">
        <f>+'Causas 2010'!M14+'Causas 2009'!M14+'Causas 2008'!M14+'Causas 2007'!M14+'Causas 2006'!M14+'Causas 2005'!M14+'Causas 2004'!M14+'Causas 2003'!M14+'Causas 2011'!M14+'Causas 2012'!M14+'Causas 2013'!M14+'Causas 2014'!M14+'Causas 2015'!M14+'Causas 2016'!M14+'Causas 2017'!P14+'Causas 2018'!P14</f>
        <v>0.3645</v>
      </c>
      <c r="AE15" s="55">
        <f t="shared" si="12"/>
        <v>0.0010529701410427075</v>
      </c>
      <c r="AF15" s="54">
        <f t="shared" si="13"/>
        <v>8907.8578</v>
      </c>
      <c r="AG15" s="56">
        <f t="shared" si="14"/>
        <v>0.006245767025177099</v>
      </c>
      <c r="AI15" s="10"/>
    </row>
    <row r="16" spans="1:35" ht="30.75" customHeight="1">
      <c r="A16" s="53" t="s">
        <v>10</v>
      </c>
      <c r="B16" s="53">
        <f>'Causas 2017'!B15+'Causas 2018'!B15</f>
        <v>0.5</v>
      </c>
      <c r="C16" s="55">
        <f t="shared" si="0"/>
        <v>13.054830287206265</v>
      </c>
      <c r="D16" s="53">
        <f>'Causas 2017'!C15+'Causas 2018'!C15</f>
        <v>0</v>
      </c>
      <c r="E16" s="55">
        <v>0</v>
      </c>
      <c r="F16" s="53">
        <f>'Causas 2017'!D15+'Causas 2018'!D15</f>
        <v>0</v>
      </c>
      <c r="G16" s="55">
        <v>0</v>
      </c>
      <c r="H16" s="177">
        <f>+'Causas 2010'!B15+'Causas 2009'!B15+'Causas 2008'!B15+'Causas 2007'!B15+'Causas 2006'!B15+'Causas 2005'!B15+'Causas 2004'!B15+'Causas 2003'!B15+'Causas 2011'!B15+'Causas 2012'!B15+'Causas 2013'!B15+'Causas 2014'!B15+'Causas 2015'!B15+'Causas 2016'!B15+'Causas 2017'!E15+'Causas 2018'!E15</f>
        <v>30.31</v>
      </c>
      <c r="I16" s="55">
        <f t="shared" si="1"/>
        <v>5.3321417670658</v>
      </c>
      <c r="J16" s="177">
        <f>+'Causas 2010'!C15+'Causas 2009'!C15+'Causas 2008'!C15+'Causas 2007'!C15+'Causas 2006'!C15+'Causas 2005'!C15+'Causas 2004'!C15+'Causas 2003'!C15+'Causas 2011'!C15+'Causas 2012'!C15+'Causas 2013'!C15+'Causas 2014'!C15+'Causas 2015'!C15+'Causas 2016'!C15+'Causas 2017'!F15+'Causas 2018'!F15</f>
        <v>2764.7762999999995</v>
      </c>
      <c r="K16" s="55">
        <f t="shared" si="2"/>
        <v>19.154514637876282</v>
      </c>
      <c r="L16" s="177">
        <f>+'Causas 2010'!D15+'Causas 2009'!D15+'Causas 2008'!D15+'Causas 2007'!D15+'Causas 2006'!D15+'Causas 2005'!D15+'Causas 2004'!D15+'Causas 2003'!D15+'Causas 2011'!D15+'Causas 2012'!D15+'Causas 2013'!D15+'Causas 2014'!D15+'Causas 2015'!D15+'Causas 2016'!D15+'Causas 2017'!G15+'Causas 2018'!G15</f>
        <v>51329.721999999994</v>
      </c>
      <c r="M16" s="55">
        <f t="shared" si="3"/>
        <v>39.092052053074205</v>
      </c>
      <c r="N16" s="177">
        <f>+'Causas 2010'!E15+'Causas 2009'!E15+'Causas 2008'!E15+'Causas 2007'!E15+'Causas 2006'!E15+'Causas 2005'!E15+'Causas 2004'!E15+'Causas 2003'!E15+'Causas 2011'!E15+'Causas 2012'!E15+'Causas 2013'!E15+'Causas 2014'!E15+'Causas 2015'!E15+'Causas 2016'!E15+'Causas 2017'!H15+'Causas 2018'!H15</f>
        <v>54020.53999999995</v>
      </c>
      <c r="O16" s="55">
        <f t="shared" si="4"/>
        <v>41.512428187271716</v>
      </c>
      <c r="P16" s="177">
        <f>+'Causas 2010'!F15+'Causas 2009'!F15+'Causas 2008'!F15+'Causas 2007'!F15+'Causas 2006'!F15+'Causas 2005'!F15+'Causas 2004'!F15+'Causas 2003'!F15+'Causas 2011'!F15+'Causas 2012'!F15+'Causas 2013'!F15+'Causas 2014'!F15+'Causas 2015'!F15+'Causas 2016'!F15+'Causas 2017'!I15+'Causas 2018'!I15</f>
        <v>46707.81999999999</v>
      </c>
      <c r="Q16" s="55">
        <f t="shared" si="5"/>
        <v>21.547144843761465</v>
      </c>
      <c r="R16" s="177">
        <f>+'Causas 2010'!G15+'Causas 2009'!G15+'Causas 2008'!G15+'Causas 2007'!G15+'Causas 2006'!G15+'Causas 2005'!G15+'Causas 2004'!G15+'Causas 2003'!G15+'Causas 2011'!G15+'Causas 2012'!G15+'Causas 2013'!G15+'Causas 2014'!G15+'Causas 2015'!G15+'Causas 2016'!G15+'Causas 2017'!J15+'Causas 2018'!J15</f>
        <v>25969.9536</v>
      </c>
      <c r="S16" s="55">
        <f t="shared" si="6"/>
        <v>7.110139666625802</v>
      </c>
      <c r="T16" s="177">
        <f>+'Causas 2010'!H15+'Causas 2009'!H15+'Causas 2008'!H15+'Causas 2007'!H15+'Causas 2006'!H15+'Causas 2005'!H15+'Causas 2004'!H15+'Causas 2003'!H15+'Causas 2011'!H15+'Causas 2012'!H15+'Causas 2013'!H15+'Causas 2014'!H15+'Causas 2015'!H15+'Causas 2016'!H15+'Causas 2017'!K15+'Causas 2018'!K15</f>
        <v>41495.100599999954</v>
      </c>
      <c r="U16" s="55">
        <f t="shared" si="7"/>
        <v>12.494154973268468</v>
      </c>
      <c r="V16" s="177">
        <f>+'Causas 2010'!I15+'Causas 2009'!I15+'Causas 2008'!I15+'Causas 2007'!I15+'Causas 2006'!I15+'Causas 2005'!I15+'Causas 2004'!I15+'Causas 2003'!I15+'Causas 2011'!I15+'Causas 2012'!I15+'Causas 2013'!I15+'Causas 2014'!I15+'Causas 2015'!I15+'Causas 2016'!I15+'Causas 2017'!L15+'Causas 2018'!L15</f>
        <v>12643.771799999999</v>
      </c>
      <c r="W16" s="55">
        <f t="shared" si="8"/>
        <v>8.296613152788789</v>
      </c>
      <c r="X16" s="177">
        <f>+'Causas 2010'!J15+'Causas 2009'!J15+'Causas 2008'!J15+'Causas 2007'!J15+'Causas 2006'!J15+'Causas 2005'!J15+'Causas 2004'!J15+'Causas 2003'!J15+'Causas 2011'!J15+'Causas 2012'!J15+'Causas 2013'!J15+'Causas 2014'!J15+'Causas 2015'!J15+'Causas 2016'!J15+'Causas 2017'!M15+'Causas 2018'!M15</f>
        <v>1473.88</v>
      </c>
      <c r="Y16" s="55">
        <f t="shared" si="9"/>
        <v>25.13258560929783</v>
      </c>
      <c r="Z16" s="177">
        <f>+'Causas 2010'!K15+'Causas 2009'!K15+'Causas 2008'!K15+'Causas 2007'!K15+'Causas 2006'!K15+'Causas 2005'!K15+'Causas 2004'!K15+'Causas 2003'!K15+'Causas 2011'!K15+'Causas 2012'!K15+'Causas 2013'!K15+'Causas 2014'!K15+'Causas 2015'!K15+'Causas 2016'!K15+'Causas 2017'!N15+'Causas 2018'!N15</f>
        <v>6073.975999999999</v>
      </c>
      <c r="AA16" s="55">
        <f t="shared" si="10"/>
        <v>23.731018338472786</v>
      </c>
      <c r="AB16" s="177">
        <f>+'Causas 2010'!L15+'Causas 2009'!L15+'Causas 2008'!L15+'Causas 2007'!L15+'Causas 2006'!L15+'Causas 2005'!L15+'Causas 2004'!L15+'Causas 2003'!L15+'Causas 2011'!L15+'Causas 2012'!L15+'Causas 2013'!L15+'Causas 2014'!L15+'Causas 2015'!L15+'Causas 2016'!L15+'Causas 2017'!O15+'Causas 2018'!O15</f>
        <v>3599.7551</v>
      </c>
      <c r="AC16" s="55">
        <f t="shared" si="11"/>
        <v>20.967064348850077</v>
      </c>
      <c r="AD16" s="177">
        <f>+'Causas 2010'!M15+'Causas 2009'!M15+'Causas 2008'!M15+'Causas 2007'!M15+'Causas 2006'!M15+'Causas 2005'!M15+'Causas 2004'!M15+'Causas 2003'!M15+'Causas 2011'!M15+'Causas 2012'!M15+'Causas 2013'!M15+'Causas 2014'!M15+'Causas 2015'!M15+'Causas 2016'!M15+'Causas 2017'!P15+'Causas 2018'!P15</f>
        <v>17700.439999999995</v>
      </c>
      <c r="AE16" s="55">
        <f t="shared" si="12"/>
        <v>51.133154467264674</v>
      </c>
      <c r="AF16" s="54">
        <f t="shared" si="13"/>
        <v>263810.5453999999</v>
      </c>
      <c r="AG16" s="56">
        <f t="shared" si="14"/>
        <v>0.1849714311058384</v>
      </c>
      <c r="AI16" s="10"/>
    </row>
    <row r="17" spans="1:35" ht="30" customHeight="1">
      <c r="A17" s="53" t="s">
        <v>11</v>
      </c>
      <c r="B17" s="53">
        <f>'Causas 2017'!B16+'Causas 2018'!B16</f>
        <v>0</v>
      </c>
      <c r="C17" s="55">
        <f t="shared" si="0"/>
        <v>0</v>
      </c>
      <c r="D17" s="53">
        <f>'Causas 2017'!C16+'Causas 2018'!C16</f>
        <v>0</v>
      </c>
      <c r="E17" s="55">
        <v>0</v>
      </c>
      <c r="F17" s="53">
        <f>'Causas 2017'!D16+'Causas 2018'!D16</f>
        <v>0</v>
      </c>
      <c r="G17" s="55">
        <v>0</v>
      </c>
      <c r="H17" s="177">
        <f>+'Causas 2010'!B16+'Causas 2009'!B16+'Causas 2008'!B16+'Causas 2007'!B16+'Causas 2006'!B16+'Causas 2005'!B16+'Causas 2004'!B16+'Causas 2003'!B16+'Causas 2011'!B16+'Causas 2012'!B16+'Causas 2013'!B16+'Causas 2014'!B16+'Causas 2015'!B16+'Causas 2016'!B16+'Causas 2017'!E16+'Causas 2018'!E16</f>
        <v>10.009</v>
      </c>
      <c r="I17" s="55">
        <f t="shared" si="1"/>
        <v>1.7607854485833587</v>
      </c>
      <c r="J17" s="177">
        <f>+'Causas 2010'!C16+'Causas 2009'!C16+'Causas 2008'!C16+'Causas 2007'!C16+'Causas 2006'!C16+'Causas 2005'!C16+'Causas 2004'!C16+'Causas 2003'!C16+'Causas 2011'!C16+'Causas 2012'!C16+'Causas 2013'!C16+'Causas 2014'!C16+'Causas 2015'!C16+'Causas 2016'!C16+'Causas 2017'!F16+'Causas 2018'!F16</f>
        <v>991.62</v>
      </c>
      <c r="K17" s="55">
        <f t="shared" si="2"/>
        <v>6.86999516207184</v>
      </c>
      <c r="L17" s="177">
        <f>+'Causas 2010'!D16+'Causas 2009'!D16+'Causas 2008'!D16+'Causas 2007'!D16+'Causas 2006'!D16+'Causas 2005'!D16+'Causas 2004'!D16+'Causas 2003'!D16+'Causas 2011'!D16+'Causas 2012'!D16+'Causas 2013'!D16+'Causas 2014'!D16+'Causas 2015'!D16+'Causas 2016'!D16+'Causas 2017'!G16+'Causas 2018'!G16</f>
        <v>3822.8499999999995</v>
      </c>
      <c r="M17" s="55">
        <f t="shared" si="3"/>
        <v>2.911433091164895</v>
      </c>
      <c r="N17" s="177">
        <f>+'Causas 2010'!E16+'Causas 2009'!E16+'Causas 2008'!E16+'Causas 2007'!E16+'Causas 2006'!E16+'Causas 2005'!E16+'Causas 2004'!E16+'Causas 2003'!E16+'Causas 2011'!E16+'Causas 2012'!E16+'Causas 2013'!E16+'Causas 2014'!E16+'Causas 2015'!E16+'Causas 2016'!E16+'Causas 2017'!H16+'Causas 2018'!H16</f>
        <v>3058.4300000000003</v>
      </c>
      <c r="O17" s="55">
        <f t="shared" si="4"/>
        <v>2.3502700221211703</v>
      </c>
      <c r="P17" s="177">
        <f>+'Causas 2010'!F16+'Causas 2009'!F16+'Causas 2008'!F16+'Causas 2007'!F16+'Causas 2006'!F16+'Causas 2005'!F16+'Causas 2004'!F16+'Causas 2003'!F16+'Causas 2011'!F16+'Causas 2012'!F16+'Causas 2013'!F16+'Causas 2014'!F16+'Causas 2015'!F16+'Causas 2016'!F16+'Causas 2017'!I16+'Causas 2018'!I16</f>
        <v>2889.5899999999992</v>
      </c>
      <c r="Q17" s="55">
        <f t="shared" si="5"/>
        <v>1.3330190591015527</v>
      </c>
      <c r="R17" s="177">
        <f>+'Causas 2010'!G16+'Causas 2009'!G16+'Causas 2008'!G16+'Causas 2007'!G16+'Causas 2006'!G16+'Causas 2005'!G16+'Causas 2004'!G16+'Causas 2003'!G16+'Causas 2011'!G16+'Causas 2012'!G16+'Causas 2013'!G16+'Causas 2014'!G16+'Causas 2015'!G16+'Causas 2016'!G16+'Causas 2017'!J16+'Causas 2018'!J16</f>
        <v>4065.6264</v>
      </c>
      <c r="S17" s="55">
        <f t="shared" si="6"/>
        <v>1.1131006231879081</v>
      </c>
      <c r="T17" s="177">
        <f>+'Causas 2010'!H16+'Causas 2009'!H16+'Causas 2008'!H16+'Causas 2007'!H16+'Causas 2006'!H16+'Causas 2005'!H16+'Causas 2004'!H16+'Causas 2003'!H16+'Causas 2011'!H16+'Causas 2012'!H16+'Causas 2013'!H16+'Causas 2014'!H16+'Causas 2015'!H16+'Causas 2016'!H16+'Causas 2017'!K16+'Causas 2018'!K16</f>
        <v>3687.9531999999995</v>
      </c>
      <c r="U17" s="55">
        <f t="shared" si="7"/>
        <v>1.1104409472129684</v>
      </c>
      <c r="V17" s="177">
        <f>+'Causas 2010'!I16+'Causas 2009'!I16+'Causas 2008'!I16+'Causas 2007'!I16+'Causas 2006'!I16+'Causas 2005'!I16+'Causas 2004'!I16+'Causas 2003'!I16+'Causas 2011'!I16+'Causas 2012'!I16+'Causas 2013'!I16+'Causas 2014'!I16+'Causas 2015'!I16+'Causas 2016'!I16+'Causas 2017'!L16+'Causas 2018'!L16</f>
        <v>1108.3262000000002</v>
      </c>
      <c r="W17" s="55">
        <f t="shared" si="8"/>
        <v>0.7272634996861</v>
      </c>
      <c r="X17" s="177">
        <f>+'Causas 2010'!J16+'Causas 2009'!J16+'Causas 2008'!J16+'Causas 2007'!J16+'Causas 2006'!J16+'Causas 2005'!J16+'Causas 2004'!J16+'Causas 2003'!J16+'Causas 2011'!J16+'Causas 2012'!J16+'Causas 2013'!J16+'Causas 2014'!J16+'Causas 2015'!J16+'Causas 2016'!J16+'Causas 2017'!M16+'Causas 2018'!M16</f>
        <v>96.45999999999998</v>
      </c>
      <c r="Y17" s="55">
        <f t="shared" si="9"/>
        <v>1.6448348629962195</v>
      </c>
      <c r="Z17" s="177">
        <f>+'Causas 2010'!K16+'Causas 2009'!K16+'Causas 2008'!K16+'Causas 2007'!K16+'Causas 2006'!K16+'Causas 2005'!K16+'Causas 2004'!K16+'Causas 2003'!K16+'Causas 2011'!K16+'Causas 2012'!K16+'Causas 2013'!K16+'Causas 2014'!K16+'Causas 2015'!K16+'Causas 2016'!K16+'Causas 2017'!N16+'Causas 2018'!N16</f>
        <v>198.10999999999999</v>
      </c>
      <c r="AA17" s="55">
        <f t="shared" si="10"/>
        <v>0.7740155777755533</v>
      </c>
      <c r="AB17" s="177">
        <f>+'Causas 2010'!L16+'Causas 2009'!L16+'Causas 2008'!L16+'Causas 2007'!L16+'Causas 2006'!L16+'Causas 2005'!L16+'Causas 2004'!L16+'Causas 2003'!L16+'Causas 2011'!L16+'Causas 2012'!L16+'Causas 2013'!L16+'Causas 2014'!L16+'Causas 2015'!L16+'Causas 2016'!L16+'Causas 2017'!O16+'Causas 2018'!O16</f>
        <v>43.95590000000001</v>
      </c>
      <c r="AC17" s="55">
        <f t="shared" si="11"/>
        <v>0.2560246900717272</v>
      </c>
      <c r="AD17" s="177">
        <f>+'Causas 2010'!M16+'Causas 2009'!M16+'Causas 2008'!M16+'Causas 2007'!M16+'Causas 2006'!M16+'Causas 2005'!M16+'Causas 2004'!M16+'Causas 2003'!M16+'Causas 2011'!M16+'Causas 2012'!M16+'Causas 2013'!M16+'Causas 2014'!M16+'Causas 2015'!M16+'Causas 2016'!M16+'Causas 2017'!P16+'Causas 2018'!P16</f>
        <v>25.909999999999997</v>
      </c>
      <c r="AE17" s="55">
        <f t="shared" si="12"/>
        <v>0.07484898862665719</v>
      </c>
      <c r="AF17" s="54">
        <f t="shared" si="13"/>
        <v>19998.840699999997</v>
      </c>
      <c r="AG17" s="56">
        <f t="shared" si="14"/>
        <v>0.01402223773552264</v>
      </c>
      <c r="AI17" s="10"/>
    </row>
    <row r="18" spans="1:35" ht="30" customHeight="1">
      <c r="A18" s="53" t="s">
        <v>12</v>
      </c>
      <c r="B18" s="53">
        <f>'Causas 2017'!B17+'Causas 2018'!B17</f>
        <v>0</v>
      </c>
      <c r="C18" s="55">
        <f t="shared" si="0"/>
        <v>0</v>
      </c>
      <c r="D18" s="53">
        <f>'Causas 2017'!C17+'Causas 2018'!C17</f>
        <v>0</v>
      </c>
      <c r="E18" s="55">
        <v>0</v>
      </c>
      <c r="F18" s="53">
        <f>'Causas 2017'!D17+'Causas 2018'!D17</f>
        <v>0</v>
      </c>
      <c r="G18" s="55">
        <v>0</v>
      </c>
      <c r="H18" s="177">
        <f>+'Causas 2010'!B17+'Causas 2009'!B17+'Causas 2008'!B17+'Causas 2007'!B17+'Causas 2006'!B17+'Causas 2005'!B17+'Causas 2004'!B17+'Causas 2003'!B17+'Causas 2011'!B17+'Causas 2012'!B17+'Causas 2013'!B17+'Causas 2014'!B17+'Causas 2015'!B17+'Causas 2016'!B17+'Causas 2017'!E17+'Causas 2018'!E17</f>
        <v>0.05</v>
      </c>
      <c r="I18" s="55">
        <f t="shared" si="1"/>
        <v>0.008796010833166943</v>
      </c>
      <c r="J18" s="177">
        <f>+'Causas 2010'!C17+'Causas 2009'!C17+'Causas 2008'!C17+'Causas 2007'!C17+'Causas 2006'!C17+'Causas 2005'!C17+'Causas 2004'!C17+'Causas 2003'!C17+'Causas 2011'!C17+'Causas 2012'!C17+'Causas 2013'!C17+'Causas 2014'!C17+'Causas 2015'!C17+'Causas 2016'!C17+'Causas 2017'!F17+'Causas 2018'!F17</f>
        <v>3364.36</v>
      </c>
      <c r="K18" s="55">
        <f t="shared" si="2"/>
        <v>23.30846183363387</v>
      </c>
      <c r="L18" s="177">
        <f>+'Causas 2010'!D17+'Causas 2009'!D17+'Causas 2008'!D17+'Causas 2007'!D17+'Causas 2006'!D17+'Causas 2005'!D17+'Causas 2004'!D17+'Causas 2003'!D17+'Causas 2011'!D17+'Causas 2012'!D17+'Causas 2013'!D17+'Causas 2014'!D17+'Causas 2015'!D17+'Causas 2016'!D17+'Causas 2017'!G17+'Causas 2018'!G17</f>
        <v>3527.89</v>
      </c>
      <c r="M18" s="55">
        <f t="shared" si="3"/>
        <v>2.6867953720364968</v>
      </c>
      <c r="N18" s="177">
        <f>+'Causas 2010'!E17+'Causas 2009'!E17+'Causas 2008'!E17+'Causas 2007'!E17+'Causas 2006'!E17+'Causas 2005'!E17+'Causas 2004'!E17+'Causas 2003'!E17+'Causas 2011'!E17+'Causas 2012'!E17+'Causas 2013'!E17+'Causas 2014'!E17+'Causas 2015'!E17+'Causas 2016'!E17+'Causas 2017'!H17+'Causas 2018'!H17</f>
        <v>6423.119999999999</v>
      </c>
      <c r="O18" s="55">
        <f t="shared" si="4"/>
        <v>4.935887492761622</v>
      </c>
      <c r="P18" s="177">
        <f>+'Causas 2010'!F17+'Causas 2009'!F17+'Causas 2008'!F17+'Causas 2007'!F17+'Causas 2006'!F17+'Causas 2005'!F17+'Causas 2004'!F17+'Causas 2003'!F17+'Causas 2011'!F17+'Causas 2012'!F17+'Causas 2013'!F17+'Causas 2014'!F17+'Causas 2015'!F17+'Causas 2016'!F17+'Causas 2017'!I17+'Causas 2018'!I17</f>
        <v>83732.20100000002</v>
      </c>
      <c r="Q18" s="55">
        <f t="shared" si="5"/>
        <v>38.62714772459835</v>
      </c>
      <c r="R18" s="177">
        <f>+'Causas 2010'!G17+'Causas 2009'!G17+'Causas 2008'!G17+'Causas 2007'!G17+'Causas 2006'!G17+'Causas 2005'!G17+'Causas 2004'!G17+'Causas 2003'!G17+'Causas 2011'!G17+'Causas 2012'!G17+'Causas 2013'!G17+'Causas 2014'!G17+'Causas 2015'!G17+'Causas 2016'!G17+'Causas 2017'!J17+'Causas 2018'!J17</f>
        <v>31183.322799999998</v>
      </c>
      <c r="S18" s="55">
        <f t="shared" si="6"/>
        <v>8.53747310420596</v>
      </c>
      <c r="T18" s="177">
        <f>+'Causas 2010'!H17+'Causas 2009'!H17+'Causas 2008'!H17+'Causas 2007'!H17+'Causas 2006'!H17+'Causas 2005'!H17+'Causas 2004'!H17+'Causas 2003'!H17+'Causas 2011'!H17+'Causas 2012'!H17+'Causas 2013'!H17+'Causas 2014'!H17+'Causas 2015'!H17+'Causas 2016'!H17+'Causas 2017'!K17+'Causas 2018'!K17</f>
        <v>30490.0099</v>
      </c>
      <c r="U18" s="55">
        <f t="shared" si="7"/>
        <v>9.180527419352497</v>
      </c>
      <c r="V18" s="177">
        <f>+'Causas 2010'!I17+'Causas 2009'!I17+'Causas 2008'!I17+'Causas 2007'!I17+'Causas 2006'!I17+'Causas 2005'!I17+'Causas 2004'!I17+'Causas 2003'!I17+'Causas 2011'!I17+'Causas 2012'!I17+'Causas 2013'!I17+'Causas 2014'!I17+'Causas 2015'!I17+'Causas 2016'!I17+'Causas 2017'!L17+'Causas 2018'!L17</f>
        <v>2183.7599999999998</v>
      </c>
      <c r="W18" s="55">
        <f t="shared" si="8"/>
        <v>1.432943604576448</v>
      </c>
      <c r="X18" s="177">
        <f>+'Causas 2010'!J17+'Causas 2009'!J17+'Causas 2008'!J17+'Causas 2007'!J17+'Causas 2006'!J17+'Causas 2005'!J17+'Causas 2004'!J17+'Causas 2003'!J17+'Causas 2011'!J17+'Causas 2012'!J17+'Causas 2013'!J17+'Causas 2014'!J17+'Causas 2015'!J17+'Causas 2016'!J17+'Causas 2017'!M17+'Causas 2018'!M17</f>
        <v>561.5405000000001</v>
      </c>
      <c r="Y18" s="55">
        <f t="shared" si="9"/>
        <v>9.575382452667727</v>
      </c>
      <c r="Z18" s="177">
        <f>+'Causas 2010'!K17+'Causas 2009'!K17+'Causas 2008'!K17+'Causas 2007'!K17+'Causas 2006'!K17+'Causas 2005'!K17+'Causas 2004'!K17+'Causas 2003'!K17+'Causas 2011'!K17+'Causas 2012'!K17+'Causas 2013'!K17+'Causas 2014'!K17+'Causas 2015'!K17+'Causas 2016'!K17+'Causas 2017'!N17+'Causas 2018'!N17</f>
        <v>434.49089999999995</v>
      </c>
      <c r="AA18" s="55">
        <f t="shared" si="10"/>
        <v>1.6975555247171779</v>
      </c>
      <c r="AB18" s="177">
        <f>+'Causas 2010'!L17+'Causas 2009'!L17+'Causas 2008'!L17+'Causas 2007'!L17+'Causas 2006'!L17+'Causas 2005'!L17+'Causas 2004'!L17+'Causas 2003'!L17+'Causas 2011'!L17+'Causas 2012'!L17+'Causas 2013'!L17+'Causas 2014'!L17+'Causas 2015'!L17+'Causas 2016'!L17+'Causas 2017'!O17+'Causas 2018'!O17</f>
        <v>77.1785</v>
      </c>
      <c r="AC18" s="55">
        <f t="shared" si="11"/>
        <v>0.44953240731507693</v>
      </c>
      <c r="AD18" s="177">
        <f>+'Causas 2010'!M17+'Causas 2009'!M17+'Causas 2008'!M17+'Causas 2007'!M17+'Causas 2006'!M17+'Causas 2005'!M17+'Causas 2004'!M17+'Causas 2003'!M17+'Causas 2011'!M17+'Causas 2012'!M17+'Causas 2013'!M17+'Causas 2014'!M17+'Causas 2015'!M17+'Causas 2016'!M17+'Causas 2017'!P17+'Causas 2018'!P17</f>
        <v>0.03</v>
      </c>
      <c r="AE18" s="55">
        <f t="shared" si="12"/>
        <v>8.666420913931749E-05</v>
      </c>
      <c r="AF18" s="54">
        <f t="shared" si="13"/>
        <v>161977.9536</v>
      </c>
      <c r="AG18" s="56">
        <f t="shared" si="14"/>
        <v>0.11357125182224466</v>
      </c>
      <c r="AI18" s="10"/>
    </row>
    <row r="19" spans="1:35" ht="30" customHeight="1">
      <c r="A19" s="53" t="s">
        <v>13</v>
      </c>
      <c r="B19" s="53">
        <f>'Causas 2017'!B18+'Causas 2018'!B18</f>
        <v>0</v>
      </c>
      <c r="C19" s="55">
        <f t="shared" si="0"/>
        <v>0</v>
      </c>
      <c r="D19" s="53">
        <f>'Causas 2017'!C18+'Causas 2018'!C18</f>
        <v>0</v>
      </c>
      <c r="E19" s="55">
        <v>0</v>
      </c>
      <c r="F19" s="53">
        <f>'Causas 2017'!D18+'Causas 2018'!D18</f>
        <v>0</v>
      </c>
      <c r="G19" s="55">
        <v>0</v>
      </c>
      <c r="H19" s="177">
        <f>+'Causas 2010'!B18+'Causas 2009'!B18+'Causas 2008'!B18+'Causas 2007'!B18+'Causas 2006'!B18+'Causas 2005'!B18+'Causas 2004'!B18+'Causas 2003'!B18+'Causas 2011'!B18+'Causas 2012'!B18+'Causas 2013'!B18+'Causas 2014'!B18+'Causas 2015'!B18+'Causas 2016'!B18+'Causas 2017'!E18+'Causas 2018'!E18</f>
        <v>0</v>
      </c>
      <c r="I19" s="55">
        <f t="shared" si="1"/>
        <v>0</v>
      </c>
      <c r="J19" s="177">
        <f>+'Causas 2010'!C18+'Causas 2009'!C18+'Causas 2008'!C18+'Causas 2007'!C18+'Causas 2006'!C18+'Causas 2005'!C18+'Causas 2004'!C18+'Causas 2003'!C18+'Causas 2011'!C18+'Causas 2012'!C18+'Causas 2013'!C18+'Causas 2014'!C18+'Causas 2015'!C18+'Causas 2016'!C18+'Causas 2017'!F18+'Causas 2018'!F18</f>
        <v>116.44319999999999</v>
      </c>
      <c r="K19" s="55">
        <f t="shared" si="2"/>
        <v>0.8067245725743365</v>
      </c>
      <c r="L19" s="177">
        <f>+'Causas 2010'!D18+'Causas 2009'!D18+'Causas 2008'!D18+'Causas 2007'!D18+'Causas 2006'!D18+'Causas 2005'!D18+'Causas 2004'!D18+'Causas 2003'!D18+'Causas 2011'!D18+'Causas 2012'!D18+'Causas 2013'!D18+'Causas 2014'!D18+'Causas 2015'!D18+'Causas 2016'!D18+'Causas 2017'!G18+'Causas 2018'!G18</f>
        <v>2125.4999999999995</v>
      </c>
      <c r="M19" s="55">
        <f t="shared" si="3"/>
        <v>1.618753295387207</v>
      </c>
      <c r="N19" s="177">
        <f>+'Causas 2010'!E18+'Causas 2009'!E18+'Causas 2008'!E18+'Causas 2007'!E18+'Causas 2006'!E18+'Causas 2005'!E18+'Causas 2004'!E18+'Causas 2003'!E18+'Causas 2011'!E18+'Causas 2012'!E18+'Causas 2013'!E18+'Causas 2014'!E18+'Causas 2015'!E18+'Causas 2016'!E18+'Causas 2017'!H18+'Causas 2018'!H18</f>
        <v>29662.784999999996</v>
      </c>
      <c r="O19" s="55">
        <f t="shared" si="4"/>
        <v>22.794556147476158</v>
      </c>
      <c r="P19" s="177">
        <f>+'Causas 2010'!F18+'Causas 2009'!F18+'Causas 2008'!F18+'Causas 2007'!F18+'Causas 2006'!F18+'Causas 2005'!F18+'Causas 2004'!F18+'Causas 2003'!F18+'Causas 2011'!F18+'Causas 2012'!F18+'Causas 2013'!F18+'Causas 2014'!F18+'Causas 2015'!F18+'Causas 2016'!F18+'Causas 2017'!I18+'Causas 2018'!I18</f>
        <v>16297.409999999996</v>
      </c>
      <c r="Q19" s="55">
        <f t="shared" si="5"/>
        <v>7.518283958621201</v>
      </c>
      <c r="R19" s="177">
        <f>+'Causas 2010'!G18+'Causas 2009'!G18+'Causas 2008'!G18+'Causas 2007'!G18+'Causas 2006'!G18+'Causas 2005'!G18+'Causas 2004'!G18+'Causas 2003'!G18+'Causas 2011'!G18+'Causas 2012'!G18+'Causas 2013'!G18+'Causas 2014'!G18+'Causas 2015'!G18+'Causas 2016'!G18+'Causas 2017'!J18+'Causas 2018'!J18</f>
        <v>829.93</v>
      </c>
      <c r="S19" s="55">
        <f t="shared" si="6"/>
        <v>0.22722097637951696</v>
      </c>
      <c r="T19" s="177">
        <f>+'Causas 2010'!H18+'Causas 2009'!H18+'Causas 2008'!H18+'Causas 2007'!H18+'Causas 2006'!H18+'Causas 2005'!H18+'Causas 2004'!H18+'Causas 2003'!H18+'Causas 2011'!H18+'Causas 2012'!H18+'Causas 2013'!H18+'Causas 2014'!H18+'Causas 2015'!H18+'Causas 2016'!H18+'Causas 2017'!K18+'Causas 2018'!K18</f>
        <v>5307.7105</v>
      </c>
      <c r="U19" s="55">
        <f t="shared" si="7"/>
        <v>1.598149096672978</v>
      </c>
      <c r="V19" s="177">
        <f>+'Causas 2010'!I18+'Causas 2009'!I18+'Causas 2008'!I18+'Causas 2007'!I18+'Causas 2006'!I18+'Causas 2005'!I18+'Causas 2004'!I18+'Causas 2003'!I18+'Causas 2011'!I18+'Causas 2012'!I18+'Causas 2013'!I18+'Causas 2014'!I18+'Causas 2015'!I18+'Causas 2016'!I18+'Causas 2017'!L18+'Causas 2018'!L18</f>
        <v>1264.433</v>
      </c>
      <c r="W19" s="55">
        <f t="shared" si="8"/>
        <v>0.8296979433479009</v>
      </c>
      <c r="X19" s="177">
        <f>+'Causas 2010'!J18+'Causas 2009'!J18+'Causas 2008'!J18+'Causas 2007'!J18+'Causas 2006'!J18+'Causas 2005'!J18+'Causas 2004'!J18+'Causas 2003'!J18+'Causas 2011'!J18+'Causas 2012'!J18+'Causas 2013'!J18+'Causas 2014'!J18+'Causas 2015'!J18+'Causas 2016'!J18+'Causas 2017'!M18+'Causas 2018'!M18</f>
        <v>1.6300000000000001</v>
      </c>
      <c r="Y19" s="55">
        <f t="shared" si="9"/>
        <v>0.027794742138542803</v>
      </c>
      <c r="Z19" s="177">
        <f>+'Causas 2010'!K18+'Causas 2009'!K18+'Causas 2008'!K18+'Causas 2007'!K18+'Causas 2006'!K18+'Causas 2005'!K18+'Causas 2004'!K18+'Causas 2003'!K18+'Causas 2011'!K18+'Causas 2012'!K18+'Causas 2013'!K18+'Causas 2014'!K18+'Causas 2015'!K18+'Causas 2016'!K18+'Causas 2017'!N18+'Causas 2018'!N18</f>
        <v>177.82</v>
      </c>
      <c r="AA19" s="55">
        <f t="shared" si="10"/>
        <v>0.6947425674627676</v>
      </c>
      <c r="AB19" s="177">
        <f>+'Causas 2010'!L18+'Causas 2009'!L18+'Causas 2008'!L18+'Causas 2007'!L18+'Causas 2006'!L18+'Causas 2005'!L18+'Causas 2004'!L18+'Causas 2003'!L18+'Causas 2011'!L18+'Causas 2012'!L18+'Causas 2013'!L18+'Causas 2014'!L18+'Causas 2015'!L18+'Causas 2016'!L18+'Causas 2017'!O18+'Causas 2018'!O18</f>
        <v>158.9841</v>
      </c>
      <c r="AC19" s="55">
        <f t="shared" si="11"/>
        <v>0.9260157323324623</v>
      </c>
      <c r="AD19" s="177">
        <f>+'Causas 2010'!M18+'Causas 2009'!M18+'Causas 2008'!M18+'Causas 2007'!M18+'Causas 2006'!M18+'Causas 2005'!M18+'Causas 2004'!M18+'Causas 2003'!M18+'Causas 2011'!M18+'Causas 2012'!M18+'Causas 2013'!M18+'Causas 2014'!M18+'Causas 2015'!M18+'Causas 2016'!M18+'Causas 2017'!P18+'Causas 2018'!P18</f>
        <v>106.77999999999997</v>
      </c>
      <c r="AE19" s="55">
        <f t="shared" si="12"/>
        <v>0.30846680839654395</v>
      </c>
      <c r="AF19" s="54">
        <f t="shared" si="13"/>
        <v>56049.42579999999</v>
      </c>
      <c r="AG19" s="56">
        <f t="shared" si="14"/>
        <v>0.03929919665329082</v>
      </c>
      <c r="AI19" s="10"/>
    </row>
    <row r="20" spans="1:35" ht="30" customHeight="1">
      <c r="A20" s="53" t="s">
        <v>14</v>
      </c>
      <c r="B20" s="53">
        <f>'Causas 2017'!B19+'Causas 2018'!B19</f>
        <v>0</v>
      </c>
      <c r="C20" s="55">
        <f t="shared" si="0"/>
        <v>0</v>
      </c>
      <c r="D20" s="53">
        <f>'Causas 2017'!C19+'Causas 2018'!C19</f>
        <v>0</v>
      </c>
      <c r="E20" s="55">
        <v>0</v>
      </c>
      <c r="F20" s="53">
        <f>'Causas 2017'!D19+'Causas 2018'!D19</f>
        <v>0</v>
      </c>
      <c r="G20" s="55">
        <v>0</v>
      </c>
      <c r="H20" s="177">
        <f>+'Causas 2010'!B19+'Causas 2009'!B19+'Causas 2008'!B19+'Causas 2007'!B19+'Causas 2006'!B19+'Causas 2005'!B19+'Causas 2004'!B19+'Causas 2003'!B19+'Causas 2011'!B19+'Causas 2012'!B19+'Causas 2013'!B19+'Causas 2014'!B19+'Causas 2015'!B19+'Causas 2016'!B19+'Causas 2017'!E19+'Causas 2018'!E19</f>
        <v>25.5725</v>
      </c>
      <c r="I20" s="55">
        <f t="shared" si="1"/>
        <v>4.498719740623233</v>
      </c>
      <c r="J20" s="177">
        <f>+'Causas 2010'!C19+'Causas 2009'!C19+'Causas 2008'!C19+'Causas 2007'!C19+'Causas 2006'!C19+'Causas 2005'!C19+'Causas 2004'!C19+'Causas 2003'!C19+'Causas 2011'!C19+'Causas 2012'!C19+'Causas 2013'!C19+'Causas 2014'!C19+'Causas 2015'!C19+'Causas 2016'!C19+'Causas 2017'!F19+'Causas 2018'!F19</f>
        <v>2343.9325999999996</v>
      </c>
      <c r="K20" s="55">
        <f t="shared" si="2"/>
        <v>16.23888749946801</v>
      </c>
      <c r="L20" s="177">
        <f>+'Causas 2010'!D19+'Causas 2009'!D19+'Causas 2008'!D19+'Causas 2007'!D19+'Causas 2006'!D19+'Causas 2005'!D19+'Causas 2004'!D19+'Causas 2003'!D19+'Causas 2011'!D19+'Causas 2012'!D19+'Causas 2013'!D19+'Causas 2014'!D19+'Causas 2015'!D19+'Causas 2016'!D19+'Causas 2017'!G19+'Causas 2018'!G19</f>
        <v>40841.19</v>
      </c>
      <c r="M20" s="55">
        <f t="shared" si="3"/>
        <v>31.104121806650227</v>
      </c>
      <c r="N20" s="177">
        <f>+'Causas 2010'!E19+'Causas 2009'!E19+'Causas 2008'!E19+'Causas 2007'!E19+'Causas 2006'!E19+'Causas 2005'!E19+'Causas 2004'!E19+'Causas 2003'!E19+'Causas 2011'!E19+'Causas 2012'!E19+'Causas 2013'!E19+'Causas 2014'!E19+'Causas 2015'!E19+'Causas 2016'!E19+'Causas 2017'!H19+'Causas 2018'!H19</f>
        <v>10950.040000000003</v>
      </c>
      <c r="O20" s="55">
        <f t="shared" si="4"/>
        <v>8.41462801274762</v>
      </c>
      <c r="P20" s="177">
        <f>+'Causas 2010'!F19+'Causas 2009'!F19+'Causas 2008'!F19+'Causas 2007'!F19+'Causas 2006'!F19+'Causas 2005'!F19+'Causas 2004'!F19+'Causas 2003'!F19+'Causas 2011'!F19+'Causas 2012'!F19+'Causas 2013'!F19+'Causas 2014'!F19+'Causas 2015'!F19+'Causas 2016'!F19+'Causas 2017'!I19+'Causas 2018'!I19</f>
        <v>27791.650000000005</v>
      </c>
      <c r="Q20" s="55">
        <f t="shared" si="5"/>
        <v>12.820780503074722</v>
      </c>
      <c r="R20" s="177">
        <f>+'Causas 2010'!G19+'Causas 2009'!G19+'Causas 2008'!G19+'Causas 2007'!G19+'Causas 2006'!G19+'Causas 2005'!G19+'Causas 2004'!G19+'Causas 2003'!G19+'Causas 2011'!G19+'Causas 2012'!G19+'Causas 2013'!G19+'Causas 2014'!G19+'Causas 2015'!G19+'Causas 2016'!G19+'Causas 2017'!J19+'Causas 2018'!J19</f>
        <v>97474.68560000001</v>
      </c>
      <c r="S20" s="55">
        <f t="shared" si="6"/>
        <v>26.68694134965412</v>
      </c>
      <c r="T20" s="177">
        <f>+'Causas 2010'!H19+'Causas 2009'!H19+'Causas 2008'!H19+'Causas 2007'!H19+'Causas 2006'!H19+'Causas 2005'!H19+'Causas 2004'!H19+'Causas 2003'!H19+'Causas 2011'!H19+'Causas 2012'!H19+'Causas 2013'!H19+'Causas 2014'!H19+'Causas 2015'!H19+'Causas 2016'!H19+'Causas 2017'!K19+'Causas 2018'!K19</f>
        <v>137662.59840000008</v>
      </c>
      <c r="U20" s="55">
        <f t="shared" si="7"/>
        <v>41.45014263280092</v>
      </c>
      <c r="V20" s="177">
        <f>+'Causas 2010'!I19+'Causas 2009'!I19+'Causas 2008'!I19+'Causas 2007'!I19+'Causas 2006'!I19+'Causas 2005'!I19+'Causas 2004'!I19+'Causas 2003'!I19+'Causas 2011'!I19+'Causas 2012'!I19+'Causas 2013'!I19+'Causas 2014'!I19+'Causas 2015'!I19+'Causas 2016'!I19+'Causas 2017'!L19+'Causas 2018'!L19</f>
        <v>79866.93810000003</v>
      </c>
      <c r="W20" s="55">
        <f t="shared" si="8"/>
        <v>52.40723255646138</v>
      </c>
      <c r="X20" s="177">
        <f>+'Causas 2010'!J19+'Causas 2009'!J19+'Causas 2008'!J19+'Causas 2007'!J19+'Causas 2006'!J19+'Causas 2005'!J19+'Causas 2004'!J19+'Causas 2003'!J19+'Causas 2011'!J19+'Causas 2012'!J19+'Causas 2013'!J19+'Causas 2014'!J19+'Causas 2015'!J19+'Causas 2016'!J19+'Causas 2017'!M19+'Causas 2018'!M19</f>
        <v>592.5243</v>
      </c>
      <c r="Y20" s="55">
        <f t="shared" si="9"/>
        <v>10.10371787074882</v>
      </c>
      <c r="Z20" s="177">
        <f>+'Causas 2010'!K19+'Causas 2009'!K19+'Causas 2008'!K19+'Causas 2007'!K19+'Causas 2006'!K19+'Causas 2005'!K19+'Causas 2004'!K19+'Causas 2003'!K19+'Causas 2011'!K19+'Causas 2012'!K19+'Causas 2013'!K19+'Causas 2014'!K19+'Causas 2015'!K19+'Causas 2016'!K19+'Causas 2017'!N19+'Causas 2018'!N19</f>
        <v>2973.1600000000003</v>
      </c>
      <c r="AA20" s="55">
        <f t="shared" si="10"/>
        <v>11.616133235168162</v>
      </c>
      <c r="AB20" s="177">
        <f>+'Causas 2010'!L19+'Causas 2009'!L19+'Causas 2008'!L19+'Causas 2007'!L19+'Causas 2006'!L19+'Causas 2005'!L19+'Causas 2004'!L19+'Causas 2003'!L19+'Causas 2011'!L19+'Causas 2012'!L19+'Causas 2013'!L19+'Causas 2014'!L19+'Causas 2015'!L19+'Causas 2016'!L19+'Causas 2017'!O19+'Causas 2018'!O19</f>
        <v>18.538100000000004</v>
      </c>
      <c r="AC20" s="55">
        <f t="shared" si="11"/>
        <v>0.10797666085823941</v>
      </c>
      <c r="AD20" s="177">
        <f>+'Causas 2010'!M19+'Causas 2009'!M19+'Causas 2008'!M19+'Causas 2007'!M19+'Causas 2006'!M19+'Causas 2005'!M19+'Causas 2004'!M19+'Causas 2003'!M19+'Causas 2011'!M19+'Causas 2012'!M19+'Causas 2013'!M19+'Causas 2014'!M19+'Causas 2015'!M19+'Causas 2016'!M19+'Causas 2017'!P19+'Causas 2018'!P19</f>
        <v>4.09</v>
      </c>
      <c r="AE20" s="55">
        <f t="shared" si="12"/>
        <v>0.011815220512660284</v>
      </c>
      <c r="AF20" s="54">
        <f t="shared" si="13"/>
        <v>400544.91960000014</v>
      </c>
      <c r="AG20" s="56">
        <f t="shared" si="14"/>
        <v>0.28084308338867886</v>
      </c>
      <c r="AI20" s="10"/>
    </row>
    <row r="21" spans="1:35" ht="30" customHeight="1">
      <c r="A21" s="53" t="s">
        <v>15</v>
      </c>
      <c r="B21" s="53">
        <f>'Causas 2017'!B20+'Causas 2018'!B20</f>
        <v>0</v>
      </c>
      <c r="C21" s="55">
        <f t="shared" si="0"/>
        <v>0</v>
      </c>
      <c r="D21" s="53">
        <f>'Causas 2017'!C20+'Causas 2018'!C20</f>
        <v>0</v>
      </c>
      <c r="E21" s="55">
        <v>0</v>
      </c>
      <c r="F21" s="53">
        <f>'Causas 2017'!D20+'Causas 2018'!D20</f>
        <v>0</v>
      </c>
      <c r="G21" s="55">
        <v>0</v>
      </c>
      <c r="H21" s="177">
        <f>+'Causas 2010'!B20+'Causas 2009'!B20+'Causas 2008'!B20+'Causas 2007'!B20+'Causas 2006'!B20+'Causas 2005'!B20+'Causas 2004'!B20+'Causas 2003'!B20+'Causas 2011'!B20+'Causas 2012'!B20+'Causas 2013'!B20+'Causas 2014'!B20+'Causas 2015'!B20+'Causas 2016'!B20+'Causas 2017'!E20+'Causas 2018'!E20</f>
        <v>0</v>
      </c>
      <c r="I21" s="55">
        <f t="shared" si="1"/>
        <v>0</v>
      </c>
      <c r="J21" s="177">
        <f>+'Causas 2010'!C20+'Causas 2009'!C20+'Causas 2008'!C20+'Causas 2007'!C20+'Causas 2006'!C20+'Causas 2005'!C20+'Causas 2004'!C20+'Causas 2003'!C20+'Causas 2011'!C20+'Causas 2012'!C20+'Causas 2013'!C20+'Causas 2014'!C20+'Causas 2015'!C20+'Causas 2016'!C20+'Causas 2017'!F20+'Causas 2018'!F20</f>
        <v>0</v>
      </c>
      <c r="K21" s="55">
        <f t="shared" si="2"/>
        <v>0</v>
      </c>
      <c r="L21" s="177">
        <f>+'Causas 2010'!D20+'Causas 2009'!D20+'Causas 2008'!D20+'Causas 2007'!D20+'Causas 2006'!D20+'Causas 2005'!D20+'Causas 2004'!D20+'Causas 2003'!D20+'Causas 2011'!D20+'Causas 2012'!D20+'Causas 2013'!D20+'Causas 2014'!D20+'Causas 2015'!D20+'Causas 2016'!D20+'Causas 2017'!G20+'Causas 2018'!G20</f>
        <v>6.83</v>
      </c>
      <c r="M21" s="55">
        <f t="shared" si="3"/>
        <v>0.005201639617734475</v>
      </c>
      <c r="N21" s="177">
        <f>+'Causas 2010'!E20+'Causas 2009'!E20+'Causas 2008'!E20+'Causas 2007'!E20+'Causas 2006'!E20+'Causas 2005'!E20+'Causas 2004'!E20+'Causas 2003'!E20+'Causas 2011'!E20+'Causas 2012'!E20+'Causas 2013'!E20+'Causas 2014'!E20+'Causas 2015'!E20+'Causas 2016'!E20+'Causas 2017'!H20+'Causas 2018'!H20</f>
        <v>2.33</v>
      </c>
      <c r="O21" s="55">
        <f t="shared" si="4"/>
        <v>0.0017905033469925178</v>
      </c>
      <c r="P21" s="177">
        <f>+'Causas 2010'!F20+'Causas 2009'!F20+'Causas 2008'!F20+'Causas 2007'!F20+'Causas 2006'!F20+'Causas 2005'!F20+'Causas 2004'!F20+'Causas 2003'!F20+'Causas 2011'!F20+'Causas 2012'!F20+'Causas 2013'!F20+'Causas 2014'!F20+'Causas 2015'!F20+'Causas 2016'!F20+'Causas 2017'!I20+'Causas 2018'!I20</f>
        <v>8</v>
      </c>
      <c r="Q21" s="55">
        <f t="shared" si="5"/>
        <v>0.0036905417283463826</v>
      </c>
      <c r="R21" s="177">
        <f>+'Causas 2010'!G20+'Causas 2009'!G20+'Causas 2008'!G20+'Causas 2007'!G20+'Causas 2006'!G20+'Causas 2005'!G20+'Causas 2004'!G20+'Causas 2003'!G20+'Causas 2011'!G20+'Causas 2012'!G20+'Causas 2013'!G20+'Causas 2014'!G20+'Causas 2015'!G20+'Causas 2016'!G20+'Causas 2017'!J20+'Causas 2018'!J20</f>
        <v>995.875</v>
      </c>
      <c r="S21" s="55">
        <f t="shared" si="6"/>
        <v>0.2726539465400112</v>
      </c>
      <c r="T21" s="177">
        <f>+'Causas 2010'!H20+'Causas 2009'!H20+'Causas 2008'!H20+'Causas 2007'!H20+'Causas 2006'!H20+'Causas 2005'!H20+'Causas 2004'!H20+'Causas 2003'!H20+'Causas 2011'!H20+'Causas 2012'!H20+'Causas 2013'!H20+'Causas 2014'!H20+'Causas 2015'!H20+'Causas 2016'!H20+'Causas 2017'!K20+'Causas 2018'!K20</f>
        <v>9054.594700000001</v>
      </c>
      <c r="U21" s="55">
        <f t="shared" si="7"/>
        <v>2.7263341398414505</v>
      </c>
      <c r="V21" s="177">
        <f>+'Causas 2010'!I20+'Causas 2009'!I20+'Causas 2008'!I20+'Causas 2007'!I20+'Causas 2006'!I20+'Causas 2005'!I20+'Causas 2004'!I20+'Causas 2003'!I20+'Causas 2011'!I20+'Causas 2012'!I20+'Causas 2013'!I20+'Causas 2014'!I20+'Causas 2015'!I20+'Causas 2016'!I20+'Causas 2017'!L20+'Causas 2018'!L20</f>
        <v>955.32</v>
      </c>
      <c r="W21" s="55">
        <f t="shared" si="8"/>
        <v>0.6268636133659251</v>
      </c>
      <c r="X21" s="177">
        <f>+'Causas 2010'!J20+'Causas 2009'!J20+'Causas 2008'!J20+'Causas 2007'!J20+'Causas 2006'!J20+'Causas 2005'!J20+'Causas 2004'!J20+'Causas 2003'!J20+'Causas 2011'!J20+'Causas 2012'!J20+'Causas 2013'!J20+'Causas 2014'!J20+'Causas 2015'!J20+'Causas 2016'!J20+'Causas 2017'!M20+'Causas 2018'!M20</f>
        <v>53.43</v>
      </c>
      <c r="Y21" s="55">
        <f t="shared" si="9"/>
        <v>0.9110877745167741</v>
      </c>
      <c r="Z21" s="177">
        <f>+'Causas 2010'!K20+'Causas 2009'!K20+'Causas 2008'!K20+'Causas 2007'!K20+'Causas 2006'!K20+'Causas 2005'!K20+'Causas 2004'!K20+'Causas 2003'!K20+'Causas 2011'!K20+'Causas 2012'!K20+'Causas 2013'!K20+'Causas 2014'!K20+'Causas 2015'!K20+'Causas 2016'!K20+'Causas 2017'!N20+'Causas 2018'!N20</f>
        <v>52.55</v>
      </c>
      <c r="AA21" s="55">
        <f t="shared" si="10"/>
        <v>0.2053127990111823</v>
      </c>
      <c r="AB21" s="177">
        <f>+'Causas 2010'!L20+'Causas 2009'!L20+'Causas 2008'!L20+'Causas 2007'!L20+'Causas 2006'!L20+'Causas 2005'!L20+'Causas 2004'!L20+'Causas 2003'!L20+'Causas 2011'!L20+'Causas 2012'!L20+'Causas 2013'!L20+'Causas 2014'!L20+'Causas 2015'!L20+'Causas 2016'!L20+'Causas 2017'!O20+'Causas 2018'!O20</f>
        <v>58.01</v>
      </c>
      <c r="AC21" s="55">
        <f t="shared" si="11"/>
        <v>0.3378839307365084</v>
      </c>
      <c r="AD21" s="177">
        <f>+'Causas 2010'!M20+'Causas 2009'!M20+'Causas 2008'!M20+'Causas 2007'!M20+'Causas 2006'!M20+'Causas 2005'!M20+'Causas 2004'!M20+'Causas 2003'!M20+'Causas 2011'!M20+'Causas 2012'!M20+'Causas 2013'!M20+'Causas 2014'!M20+'Causas 2015'!M20+'Causas 2016'!M20+'Causas 2017'!P20+'Causas 2018'!P20</f>
        <v>0.003</v>
      </c>
      <c r="AE21" s="55">
        <f t="shared" si="12"/>
        <v>8.666420913931749E-06</v>
      </c>
      <c r="AF21" s="54">
        <f t="shared" si="13"/>
        <v>11186.942700000001</v>
      </c>
      <c r="AG21" s="56">
        <f t="shared" si="14"/>
        <v>0.007843753166805792</v>
      </c>
      <c r="AI21" s="10"/>
    </row>
    <row r="22" spans="1:35" ht="30" customHeight="1">
      <c r="A22" s="57" t="s">
        <v>16</v>
      </c>
      <c r="B22" s="57">
        <f>'Causas 2017'!B21+'Causas 2018'!B21</f>
        <v>3.33</v>
      </c>
      <c r="C22" s="59">
        <f t="shared" si="0"/>
        <v>86.94516971279373</v>
      </c>
      <c r="D22" s="57">
        <f>'Causas 2017'!C21+'Causas 2018'!C21</f>
        <v>0</v>
      </c>
      <c r="E22" s="59">
        <v>0</v>
      </c>
      <c r="F22" s="57">
        <f>'Causas 2017'!D21+'Causas 2018'!D21</f>
        <v>0</v>
      </c>
      <c r="G22" s="59">
        <v>0</v>
      </c>
      <c r="H22" s="178">
        <f>+'Causas 2010'!B21+'Causas 2009'!B21+'Causas 2008'!B21+'Causas 2007'!B21+'Causas 2006'!B21+'Causas 2005'!B21+'Causas 2004'!B21+'Causas 2003'!B21+'Causas 2011'!B21+'Causas 2012'!B21+'Causas 2013'!B21+'Causas 2014'!B21+'Causas 2015'!B21+'Causas 2016'!B21+'Causas 2017'!E21+'Causas 2018'!E21</f>
        <v>452.783</v>
      </c>
      <c r="I22" s="59">
        <f t="shared" si="1"/>
        <v>79.65368346147656</v>
      </c>
      <c r="J22" s="178">
        <f>+'Causas 2010'!C21+'Causas 2009'!C21+'Causas 2008'!C21+'Causas 2007'!C21+'Causas 2006'!C21+'Causas 2005'!C21+'Causas 2004'!C21+'Causas 2003'!C21+'Causas 2011'!C21+'Causas 2012'!C21+'Causas 2013'!C21+'Causas 2014'!C21+'Causas 2015'!C21+'Causas 2016'!C21+'Causas 2017'!F21+'Causas 2018'!F21</f>
        <v>2733.8532000000005</v>
      </c>
      <c r="K22" s="59">
        <f t="shared" si="2"/>
        <v>18.94027778565844</v>
      </c>
      <c r="L22" s="178">
        <f>+'Causas 2010'!D21+'Causas 2009'!D21+'Causas 2008'!D21+'Causas 2007'!D21+'Causas 2006'!D21+'Causas 2005'!D21+'Causas 2004'!D21+'Causas 2003'!D21+'Causas 2011'!D21+'Causas 2012'!D21+'Causas 2013'!D21+'Causas 2014'!D21+'Causas 2015'!D21+'Causas 2016'!D21+'Causas 2017'!G21+'Causas 2018'!G21</f>
        <v>4826.369999999999</v>
      </c>
      <c r="M22" s="59">
        <f t="shared" si="3"/>
        <v>3.6757009373126106</v>
      </c>
      <c r="N22" s="178">
        <f>+'Causas 2010'!E21+'Causas 2009'!E21+'Causas 2008'!E21+'Causas 2007'!E21+'Causas 2006'!E21+'Causas 2005'!E21+'Causas 2004'!E21+'Causas 2003'!E21+'Causas 2011'!E21+'Causas 2012'!E21+'Causas 2013'!E21+'Causas 2014'!E21+'Causas 2015'!E21+'Causas 2016'!E21+'Causas 2017'!H21+'Causas 2018'!H21</f>
        <v>912.1799999999998</v>
      </c>
      <c r="O22" s="59">
        <f t="shared" si="4"/>
        <v>0.7009705335019891</v>
      </c>
      <c r="P22" s="178">
        <f>+'Causas 2010'!F21+'Causas 2009'!F21+'Causas 2008'!F21+'Causas 2007'!F21+'Causas 2006'!F21+'Causas 2005'!F21+'Causas 2004'!F21+'Causas 2003'!F21+'Causas 2011'!F21+'Causas 2012'!F21+'Causas 2013'!F21+'Causas 2014'!F21+'Causas 2015'!F21+'Causas 2016'!F21+'Causas 2017'!I21+'Causas 2018'!I21</f>
        <v>6804.922999999999</v>
      </c>
      <c r="Q22" s="59">
        <f t="shared" si="5"/>
        <v>3.139231536210506</v>
      </c>
      <c r="R22" s="178">
        <f>+'Causas 2010'!G21+'Causas 2009'!G21+'Causas 2008'!G21+'Causas 2007'!G21+'Causas 2006'!G21+'Causas 2005'!G21+'Causas 2004'!G21+'Causas 2003'!G21+'Causas 2011'!G21+'Causas 2012'!G21+'Causas 2013'!G21+'Causas 2014'!G21+'Causas 2015'!G21+'Causas 2016'!G21+'Causas 2017'!J21+'Causas 2018'!J21</f>
        <v>188119.95799999996</v>
      </c>
      <c r="S22" s="59">
        <f t="shared" si="6"/>
        <v>51.50410339815854</v>
      </c>
      <c r="T22" s="178">
        <f>+'Causas 2010'!H21+'Causas 2009'!H21+'Causas 2008'!H21+'Causas 2007'!H21+'Causas 2006'!H21+'Causas 2005'!H21+'Causas 2004'!H21+'Causas 2003'!H21+'Causas 2011'!H21+'Causas 2012'!H21+'Causas 2013'!H21+'Causas 2014'!H21+'Causas 2015'!H21+'Causas 2016'!H21+'Causas 2017'!K21+'Causas 2018'!K21</f>
        <v>67654.85690000012</v>
      </c>
      <c r="U22" s="59">
        <f t="shared" si="7"/>
        <v>20.37084510172037</v>
      </c>
      <c r="V22" s="178">
        <f>+'Causas 2010'!I21+'Causas 2009'!I21+'Causas 2008'!I21+'Causas 2007'!I21+'Causas 2006'!I21+'Causas 2005'!I21+'Causas 2004'!I21+'Causas 2003'!I21+'Causas 2011'!I21+'Causas 2012'!I21+'Causas 2013'!I21+'Causas 2014'!I21+'Causas 2015'!I21+'Causas 2016'!I21+'Causas 2017'!L21+'Causas 2018'!L21</f>
        <v>17731.611000000004</v>
      </c>
      <c r="W22" s="59">
        <f t="shared" si="8"/>
        <v>11.635160723379586</v>
      </c>
      <c r="X22" s="178">
        <f>+'Causas 2010'!J21+'Causas 2009'!J21+'Causas 2008'!J21+'Causas 2007'!J21+'Causas 2006'!J21+'Causas 2005'!J21+'Causas 2004'!J21+'Causas 2003'!J21+'Causas 2011'!J21+'Causas 2012'!J21+'Causas 2013'!J21+'Causas 2014'!J21+'Causas 2015'!J21+'Causas 2016'!J21+'Causas 2017'!M21+'Causas 2018'!M21</f>
        <v>777.4755</v>
      </c>
      <c r="Y22" s="59">
        <f t="shared" si="9"/>
        <v>13.257503706462964</v>
      </c>
      <c r="Z22" s="178">
        <f>+'Causas 2010'!K21+'Causas 2009'!K21+'Causas 2008'!K21+'Causas 2007'!K21+'Causas 2006'!K21+'Causas 2005'!K21+'Causas 2004'!K21+'Causas 2003'!K21+'Causas 2011'!K21+'Causas 2012'!K21+'Causas 2013'!K21+'Causas 2014'!K21+'Causas 2015'!K21+'Causas 2016'!K21+'Causas 2017'!N21+'Causas 2018'!N21</f>
        <v>1632.118</v>
      </c>
      <c r="AA22" s="59">
        <f t="shared" si="10"/>
        <v>6.376683442369798</v>
      </c>
      <c r="AB22" s="178">
        <f>+'Causas 2010'!L21+'Causas 2009'!L21+'Causas 2008'!L21+'Causas 2007'!L21+'Causas 2006'!L21+'Causas 2005'!L21+'Causas 2004'!L21+'Causas 2003'!L21+'Causas 2011'!L21+'Causas 2012'!L21+'Causas 2013'!L21+'Causas 2014'!L21+'Causas 2015'!L21+'Causas 2016'!L21+'Causas 2017'!O21+'Causas 2018'!O21</f>
        <v>2805.8938000000003</v>
      </c>
      <c r="AC22" s="59">
        <f t="shared" si="11"/>
        <v>16.34315508314426</v>
      </c>
      <c r="AD22" s="178">
        <f>+'Causas 2010'!M21+'Causas 2009'!M21+'Causas 2008'!M21+'Causas 2007'!M21+'Causas 2006'!M21+'Causas 2005'!M21+'Causas 2004'!M21+'Causas 2003'!M21+'Causas 2011'!M21+'Causas 2012'!M21+'Causas 2013'!M21+'Causas 2014'!M21+'Causas 2015'!M21+'Causas 2016'!M21+'Causas 2017'!P21+'Causas 2018'!P21</f>
        <v>492.9399999999999</v>
      </c>
      <c r="AE22" s="59">
        <f t="shared" si="12"/>
        <v>1.4240085084378384</v>
      </c>
      <c r="AF22" s="58">
        <f t="shared" si="13"/>
        <v>294948.2924000001</v>
      </c>
      <c r="AG22" s="60">
        <f t="shared" si="14"/>
        <v>0.20680374116481898</v>
      </c>
      <c r="AI22" s="10"/>
    </row>
    <row r="23" spans="1:35" ht="30" customHeight="1">
      <c r="A23" s="64" t="s">
        <v>41</v>
      </c>
      <c r="B23" s="188">
        <f aca="true" t="shared" si="15" ref="B23:K23">SUM(B10:B22)</f>
        <v>3.83</v>
      </c>
      <c r="C23" s="188">
        <f t="shared" si="15"/>
        <v>100</v>
      </c>
      <c r="D23" s="188">
        <f t="shared" si="15"/>
        <v>1</v>
      </c>
      <c r="E23" s="188">
        <f t="shared" si="15"/>
        <v>0</v>
      </c>
      <c r="F23" s="188">
        <f t="shared" si="15"/>
        <v>0</v>
      </c>
      <c r="G23" s="188">
        <f t="shared" si="15"/>
        <v>0</v>
      </c>
      <c r="H23" s="65">
        <f t="shared" si="15"/>
        <v>568.4395</v>
      </c>
      <c r="I23" s="66">
        <f t="shared" si="15"/>
        <v>100.00000000000001</v>
      </c>
      <c r="J23" s="65">
        <f t="shared" si="15"/>
        <v>14434.0713</v>
      </c>
      <c r="K23" s="66">
        <f t="shared" si="15"/>
        <v>100</v>
      </c>
      <c r="L23" s="65">
        <f aca="true" t="shared" si="16" ref="L23:AD23">SUM(L10:L22)</f>
        <v>131304.752</v>
      </c>
      <c r="M23" s="66">
        <f>SUM(M10:M22)</f>
        <v>100</v>
      </c>
      <c r="N23" s="65">
        <f t="shared" si="16"/>
        <v>130131.00499999996</v>
      </c>
      <c r="O23" s="66">
        <f>SUM(O10:O22)</f>
        <v>100</v>
      </c>
      <c r="P23" s="65">
        <f t="shared" si="16"/>
        <v>216770.344</v>
      </c>
      <c r="Q23" s="66">
        <f>SUM(Q10:Q22)</f>
        <v>99.99999999999999</v>
      </c>
      <c r="R23" s="65">
        <f t="shared" si="16"/>
        <v>365252.36939999997</v>
      </c>
      <c r="S23" s="66">
        <f>SUM(S10:S22)</f>
        <v>100</v>
      </c>
      <c r="T23" s="65">
        <f t="shared" si="16"/>
        <v>332116.1030000002</v>
      </c>
      <c r="U23" s="66">
        <f>SUM(U10:U22)</f>
        <v>100</v>
      </c>
      <c r="V23" s="65">
        <f t="shared" si="16"/>
        <v>152396.78610000003</v>
      </c>
      <c r="W23" s="66">
        <f>SUM(W10:W22)</f>
        <v>100.00000000000001</v>
      </c>
      <c r="X23" s="65">
        <f t="shared" si="16"/>
        <v>5864.418500000002</v>
      </c>
      <c r="Y23" s="66">
        <f>SUM(Y10:Y22)</f>
        <v>99.99999999999999</v>
      </c>
      <c r="Z23" s="65">
        <f t="shared" si="16"/>
        <v>25595.092099999998</v>
      </c>
      <c r="AA23" s="66">
        <f>SUM(AA10:AA22)</f>
        <v>100</v>
      </c>
      <c r="AB23" s="65">
        <f t="shared" si="16"/>
        <v>17168.6176</v>
      </c>
      <c r="AC23" s="66">
        <f>SUM(AC10:AC22)</f>
        <v>100</v>
      </c>
      <c r="AD23" s="65">
        <f t="shared" si="16"/>
        <v>34616.36619999999</v>
      </c>
      <c r="AE23" s="66">
        <f>SUM(AE10:AE22)</f>
        <v>100</v>
      </c>
      <c r="AF23" s="65">
        <f>SUM(AF10:AF22)</f>
        <v>1426223.1947000003</v>
      </c>
      <c r="AG23" s="67">
        <f>SUM(AG10:AG22)</f>
        <v>0.9999999999999998</v>
      </c>
      <c r="AI23" s="10"/>
    </row>
  </sheetData>
  <sheetProtection/>
  <mergeCells count="7">
    <mergeCell ref="A4:AF4"/>
    <mergeCell ref="A5:AF5"/>
    <mergeCell ref="AF8:AG8"/>
    <mergeCell ref="B7:AG7"/>
    <mergeCell ref="B8:C8"/>
    <mergeCell ref="D8:E8"/>
    <mergeCell ref="F8:G8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K19"/>
  <sheetViews>
    <sheetView showGridLines="0" zoomScale="80" zoomScaleNormal="80" zoomScalePageLayoutView="0" workbookViewId="0" topLeftCell="A1">
      <selection activeCell="A6" sqref="A6"/>
    </sheetView>
  </sheetViews>
  <sheetFormatPr defaultColWidth="11.421875" defaultRowHeight="12.75"/>
  <cols>
    <col min="1" max="1" width="28.28125" style="0" customWidth="1"/>
    <col min="2" max="2" width="8.140625" style="0" customWidth="1"/>
    <col min="3" max="3" width="7.421875" style="0" bestFit="1" customWidth="1"/>
    <col min="4" max="4" width="7.7109375" style="0" bestFit="1" customWidth="1"/>
    <col min="5" max="5" width="7.421875" style="0" bestFit="1" customWidth="1"/>
    <col min="6" max="6" width="9.140625" style="0" bestFit="1" customWidth="1"/>
    <col min="7" max="7" width="7.421875" style="0" bestFit="1" customWidth="1"/>
    <col min="8" max="8" width="9.140625" style="0" bestFit="1" customWidth="1"/>
    <col min="9" max="9" width="7.421875" style="0" bestFit="1" customWidth="1"/>
    <col min="10" max="10" width="9.140625" style="0" bestFit="1" customWidth="1"/>
    <col min="11" max="11" width="7.421875" style="0" bestFit="1" customWidth="1"/>
    <col min="12" max="12" width="8.7109375" style="0" bestFit="1" customWidth="1"/>
    <col min="13" max="13" width="6.8515625" style="0" customWidth="1"/>
    <col min="14" max="14" width="10.00390625" style="0" bestFit="1" customWidth="1"/>
    <col min="15" max="15" width="7.57421875" style="0" customWidth="1"/>
    <col min="16" max="16" width="9.140625" style="0" bestFit="1" customWidth="1"/>
    <col min="17" max="17" width="6.8515625" style="0" customWidth="1"/>
    <col min="18" max="19" width="7.421875" style="0" bestFit="1" customWidth="1"/>
    <col min="20" max="20" width="8.28125" style="0" bestFit="1" customWidth="1"/>
    <col min="21" max="21" width="7.421875" style="0" bestFit="1" customWidth="1"/>
    <col min="22" max="22" width="7.7109375" style="0" bestFit="1" customWidth="1"/>
    <col min="23" max="23" width="7.421875" style="0" bestFit="1" customWidth="1"/>
    <col min="24" max="24" width="9.140625" style="0" bestFit="1" customWidth="1"/>
    <col min="25" max="25" width="7.421875" style="0" bestFit="1" customWidth="1"/>
    <col min="26" max="26" width="10.421875" style="0" bestFit="1" customWidth="1"/>
    <col min="27" max="27" width="8.71093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217</v>
      </c>
    </row>
    <row r="4" spans="1:37" s="2" customFormat="1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2" customFormat="1" ht="18">
      <c r="A5" s="197" t="s">
        <v>256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7" spans="2:29" ht="30" customHeight="1">
      <c r="B7" s="221" t="s">
        <v>0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3"/>
      <c r="AC7" s="10"/>
    </row>
    <row r="8" spans="2:29" ht="30" customHeight="1">
      <c r="B8" s="68" t="s">
        <v>18</v>
      </c>
      <c r="C8" s="69"/>
      <c r="D8" s="69" t="s">
        <v>19</v>
      </c>
      <c r="E8" s="69"/>
      <c r="F8" s="69" t="s">
        <v>20</v>
      </c>
      <c r="G8" s="69"/>
      <c r="H8" s="69" t="s">
        <v>21</v>
      </c>
      <c r="I8" s="69"/>
      <c r="J8" s="69" t="s">
        <v>22</v>
      </c>
      <c r="K8" s="69"/>
      <c r="L8" s="69" t="s">
        <v>23</v>
      </c>
      <c r="M8" s="69"/>
      <c r="N8" s="70" t="s">
        <v>24</v>
      </c>
      <c r="O8" s="69"/>
      <c r="P8" s="69" t="s">
        <v>25</v>
      </c>
      <c r="Q8" s="69"/>
      <c r="R8" s="69" t="s">
        <v>42</v>
      </c>
      <c r="S8" s="69"/>
      <c r="T8" s="69" t="s">
        <v>26</v>
      </c>
      <c r="U8" s="69"/>
      <c r="V8" s="69" t="s">
        <v>27</v>
      </c>
      <c r="W8" s="69"/>
      <c r="X8" s="69" t="s">
        <v>28</v>
      </c>
      <c r="Y8" s="69"/>
      <c r="Z8" s="224" t="s">
        <v>2</v>
      </c>
      <c r="AA8" s="225"/>
      <c r="AC8" s="10"/>
    </row>
    <row r="9" spans="1:29" ht="30" customHeight="1">
      <c r="A9" s="61" t="s">
        <v>1</v>
      </c>
      <c r="B9" s="62" t="s">
        <v>162</v>
      </c>
      <c r="C9" s="62" t="s">
        <v>3</v>
      </c>
      <c r="D9" s="62" t="s">
        <v>162</v>
      </c>
      <c r="E9" s="62" t="s">
        <v>3</v>
      </c>
      <c r="F9" s="62" t="s">
        <v>162</v>
      </c>
      <c r="G9" s="62" t="s">
        <v>3</v>
      </c>
      <c r="H9" s="62" t="s">
        <v>162</v>
      </c>
      <c r="I9" s="62" t="s">
        <v>3</v>
      </c>
      <c r="J9" s="62" t="s">
        <v>162</v>
      </c>
      <c r="K9" s="62" t="s">
        <v>3</v>
      </c>
      <c r="L9" s="62" t="s">
        <v>162</v>
      </c>
      <c r="M9" s="62" t="s">
        <v>3</v>
      </c>
      <c r="N9" s="62" t="s">
        <v>162</v>
      </c>
      <c r="O9" s="62" t="s">
        <v>3</v>
      </c>
      <c r="P9" s="62" t="s">
        <v>162</v>
      </c>
      <c r="Q9" s="62" t="s">
        <v>3</v>
      </c>
      <c r="R9" s="62" t="s">
        <v>162</v>
      </c>
      <c r="S9" s="62" t="s">
        <v>3</v>
      </c>
      <c r="T9" s="62" t="s">
        <v>162</v>
      </c>
      <c r="U9" s="62" t="s">
        <v>3</v>
      </c>
      <c r="V9" s="62" t="s">
        <v>162</v>
      </c>
      <c r="W9" s="62" t="s">
        <v>3</v>
      </c>
      <c r="X9" s="62" t="s">
        <v>162</v>
      </c>
      <c r="Y9" s="62" t="s">
        <v>3</v>
      </c>
      <c r="Z9" s="62" t="s">
        <v>162</v>
      </c>
      <c r="AA9" s="146" t="s">
        <v>3</v>
      </c>
      <c r="AC9" s="10"/>
    </row>
    <row r="10" spans="1:29" ht="30" customHeight="1">
      <c r="A10" s="97" t="s">
        <v>168</v>
      </c>
      <c r="B10" s="50">
        <f>+'Causas 1987'!B10+'Causas 1988'!B10+'Causas 1989'!B10+'Causas 1990'!B10+'Causas 1991'!B10+'Causas 1992'!B10+'Causas 1993'!B10+'Causas 1994'!B10+'Causas 1995'!B10+'Causas 1996'!B10+'Causas 1997'!B10+'Causas 1998'!B10+'Causas 1999'!B10+'Causas 2000'!B10+'Causas 2001'!B10+'Causas 2002'!B10</f>
        <v>0</v>
      </c>
      <c r="C10" s="51">
        <v>0</v>
      </c>
      <c r="D10" s="50">
        <f>+'Causas 1987'!D10+'Causas 1988'!D10+'Causas 1989'!D10+'Causas 1990'!D10+'Causas 1991'!D10+'Causas 1992'!D10+'Causas 1993'!D10+'Causas 1994'!D10+'Causas 1995'!D10+'Causas 1996'!D10+'Causas 1997'!D10+'Causas 1998'!D10+'Causas 1999'!D10+'Causas 2000'!D10+'Causas 2001'!D10+'Causas 2002'!D10</f>
        <v>912.01</v>
      </c>
      <c r="E10" s="51">
        <f aca="true" t="shared" si="0" ref="E10:G18">((D10/D$19*100))</f>
        <v>8.003717475381379</v>
      </c>
      <c r="F10" s="50">
        <f>+'Causas 1987'!F10+'Causas 1988'!F10+'Causas 1989'!F10+'Causas 1990'!F10+'Causas 1991'!F10+'Causas 1992'!F10+'Causas 1993'!F10+'Causas 1994'!F10+'Causas 1995'!F10+'Causas 1996'!F10+'Causas 1997'!F10+'Causas 1998'!F10+'Causas 1999'!F10+'Causas 2000'!F10+'Causas 2001'!F10+'Causas 2002'!F10</f>
        <v>2829.6699999999996</v>
      </c>
      <c r="G10" s="51">
        <f t="shared" si="0"/>
        <v>2.3689202273959817</v>
      </c>
      <c r="H10" s="50">
        <f>+'Causas 1987'!H10+'Causas 1988'!H10+'Causas 1989'!H10+'Causas 1990'!H10+'Causas 1991'!H10+'Causas 1992'!H10+'Causas 1993'!H10+'Causas 1994'!H10+'Causas 1995'!H10+'Causas 1996'!H10+'Causas 1997'!H10+'Causas 1998'!H10+'Causas 1999'!H10+'Causas 2000'!H10+'Causas 2001'!H10+'Causas 2002'!H10</f>
        <v>1959.27</v>
      </c>
      <c r="I10" s="51">
        <f aca="true" t="shared" si="1" ref="I10:I18">((H10/H$19*100))</f>
        <v>3.1187283836166277</v>
      </c>
      <c r="J10" s="50">
        <f>+'Causas 1987'!J10+'Causas 1988'!J10+'Causas 1989'!J10+'Causas 1990'!J10+'Causas 1991'!J10+'Causas 1992'!J10+'Causas 1993'!J10+'Causas 1994'!J10+'Causas 1995'!J10+'Causas 1996'!J10+'Causas 1997'!J10+'Causas 1998'!J10+'Causas 1999'!J10+'Causas 2000'!J10+'Causas 2001'!J10+'Causas 2002'!J10</f>
        <v>3399.129999999999</v>
      </c>
      <c r="K10" s="51">
        <f aca="true" t="shared" si="2" ref="K10:K18">((J10/J$19*100))</f>
        <v>3.04667290318897</v>
      </c>
      <c r="L10" s="50">
        <f>+'Causas 1987'!L10+'Causas 1988'!L10+'Causas 1989'!L10+'Causas 1990'!L10+'Causas 1991'!L10+'Causas 1992'!L10+'Causas 1993'!L10+'Causas 1994'!L10+'Causas 1995'!L10+'Causas 1996'!L10+'Causas 1997'!L10+'Causas 1998'!L10+'Causas 1999'!L10+'Causas 2000'!L10+'Causas 2001'!L10+'Causas 2002'!L10</f>
        <v>12435.66</v>
      </c>
      <c r="M10" s="51">
        <f aca="true" t="shared" si="3" ref="M10:M18">((L10/L$19*100))</f>
        <v>14.705810704221353</v>
      </c>
      <c r="N10" s="50">
        <f>+'Causas 1987'!N10+'Causas 1988'!N10+'Causas 1989'!N10+'Causas 1990'!N10+'Causas 1991'!N10+'Causas 1992'!N10+'Causas 1993'!N10+'Causas 1994'!N10+'Causas 1995'!N10+'Causas 1996'!N10+'Causas 1997'!N10+'Causas 1998'!N10+'Causas 1999'!N10+'Causas 2000'!N10+'Causas 2001'!N10+'Causas 2002'!N10</f>
        <v>15563.480000000001</v>
      </c>
      <c r="O10" s="51">
        <f aca="true" t="shared" si="4" ref="O10:O18">((N10/N$19*100))</f>
        <v>6.741419920244658</v>
      </c>
      <c r="P10" s="50">
        <f>+'Causas 1987'!P10+'Causas 1988'!P10+'Causas 1989'!P10+'Causas 1990'!P10+'Causas 1991'!P10+'Causas 1992'!P10+'Causas 1993'!P10+'Causas 1994'!P10+'Causas 1995'!P10+'Causas 1996'!P10+'Causas 1997'!P10+'Causas 1998'!P10+'Causas 1999'!P10+'Causas 2000'!P10+'Causas 2001'!P10+'Causas 2002'!P10</f>
        <v>11527.770000000002</v>
      </c>
      <c r="Q10" s="51">
        <f aca="true" t="shared" si="5" ref="Q10:Q18">((P10/P$19*100))</f>
        <v>8.82645471727064</v>
      </c>
      <c r="R10" s="50">
        <f>+'Causas 1987'!R10+'Causas 1988'!R10+'Causas 1989'!R10+'Causas 1990'!R10+'Causas 1991'!R10+'Causas 1992'!R10+'Causas 1993'!R10+'Causas 1994'!R10+'Causas 1995'!R10+'Causas 1996'!R10+'Causas 1997'!R10+'Causas 1998'!R10+'Causas 1999'!R10+'Causas 2000'!R10+'Causas 2001'!R10+'Causas 2002'!R10</f>
        <v>6301.38</v>
      </c>
      <c r="S10" s="51">
        <f aca="true" t="shared" si="6" ref="S10:S18">((R10/R$19*100))</f>
        <v>31.57698511847044</v>
      </c>
      <c r="T10" s="50">
        <f>+'Causas 1987'!T10+'Causas 1988'!T10+'Causas 1989'!T10+'Causas 1990'!T10+'Causas 1991'!T10+'Causas 1992'!T10+'Causas 1993'!T10+'Causas 1994'!T10+'Causas 1995'!T10+'Causas 1996'!T10+'Causas 1997'!T10+'Causas 1998'!T10+'Causas 1999'!T10+'Causas 2000'!T10+'Causas 2001'!T10+'Causas 2002'!T10</f>
        <v>45179.2</v>
      </c>
      <c r="U10" s="51">
        <f aca="true" t="shared" si="7" ref="U10:U18">((T10/T$19*100))</f>
        <v>52.894385673164976</v>
      </c>
      <c r="V10" s="50">
        <f>+'Causas 1987'!V10+'Causas 1988'!V10+'Causas 1989'!V10+'Causas 1990'!V10+'Causas 1991'!V10+'Causas 1992'!V10+'Causas 1993'!V10+'Causas 1994'!V10+'Causas 1995'!V10+'Causas 1996'!V10+'Causas 1997'!V10+'Causas 1998'!V10+'Causas 1999'!V10+'Causas 2000'!V10+'Causas 2001'!V10+'Causas 2002'!V10</f>
        <v>713.52</v>
      </c>
      <c r="W10" s="51">
        <f aca="true" t="shared" si="8" ref="W10:W18">((V10/V$19*100))</f>
        <v>1.6145331516478185</v>
      </c>
      <c r="X10" s="50">
        <f>+'Causas 1987'!X10+'Causas 1988'!X10+'Causas 1989'!X10+'Causas 1990'!X10+'Causas 1991'!X10+'Causas 1992'!X10+'Causas 1993'!X10+'Causas 1994'!X10+'Causas 1995'!X10+'Causas 1996'!X10+'Causas 1997'!X10+'Causas 1998'!X10+'Causas 1999'!X10+'Causas 2000'!X10+'Causas 2001'!X10+'Causas 2002'!X10</f>
        <v>38.910000000000004</v>
      </c>
      <c r="Y10" s="51">
        <f aca="true" t="shared" si="9" ref="Y10:Y18">((X10/X$19*100))</f>
        <v>0.640245106427791</v>
      </c>
      <c r="Z10" s="50">
        <f>B10+D10+F10+H10+J10+L10+N10+P10+R10+T10+V10+X10</f>
        <v>100860.00000000001</v>
      </c>
      <c r="AA10" s="52">
        <f aca="true" t="shared" si="10" ref="AA10:AA18">((Z10/Z$19*100))</f>
        <v>11.121308890947263</v>
      </c>
      <c r="AC10" s="10"/>
    </row>
    <row r="11" spans="1:29" ht="32.25" customHeight="1">
      <c r="A11" s="100" t="s">
        <v>169</v>
      </c>
      <c r="B11" s="54">
        <f>+'Causas 1987'!B11+'Causas 1988'!B11+'Causas 1989'!B11+'Causas 1990'!B11+'Causas 1991'!B11+'Causas 1992'!B11+'Causas 1993'!B11+'Causas 1994'!B11+'Causas 1995'!B11+'Causas 1996'!B11+'Causas 1997'!B11+'Causas 1998'!B11+'Causas 1999'!B11+'Causas 2000'!B11+'Causas 2001'!B11+'Causas 2002'!B11</f>
        <v>0</v>
      </c>
      <c r="C11" s="55">
        <v>0</v>
      </c>
      <c r="D11" s="173">
        <f>+'Causas 1987'!D11+'Causas 1988'!D11+'Causas 1989'!D11+'Causas 1990'!D11+'Causas 1991'!D11+'Causas 1992'!D11+'Causas 1993'!D11+'Causas 1994'!D11+'Causas 1995'!D11+'Causas 1996'!D11+'Causas 1997'!D11+'Causas 1998'!D11+'Causas 1999'!D11+'Causas 2000'!D11+'Causas 2001'!D11+'Causas 2002'!D11</f>
        <v>706.77</v>
      </c>
      <c r="E11" s="55">
        <f t="shared" si="0"/>
        <v>6.202549752826501</v>
      </c>
      <c r="F11" s="54">
        <f>+'Causas 1987'!F11+'Causas 1988'!F11+'Causas 1989'!F11+'Causas 1990'!F11+'Causas 1991'!F11+'Causas 1992'!F11+'Causas 1993'!F11+'Causas 1994'!F11+'Causas 1995'!F11+'Causas 1996'!F11+'Causas 1997'!F11+'Causas 1998'!F11+'Causas 1999'!F11+'Causas 2000'!F11+'Causas 2001'!F11+'Causas 2002'!F11</f>
        <v>11702.63</v>
      </c>
      <c r="G11" s="55">
        <f t="shared" si="0"/>
        <v>9.797113062912297</v>
      </c>
      <c r="H11" s="54">
        <f>+'Causas 1987'!H11+'Causas 1988'!H11+'Causas 1989'!H11+'Causas 1990'!H11+'Causas 1991'!H11+'Causas 1992'!H11+'Causas 1993'!H11+'Causas 1994'!H11+'Causas 1995'!H11+'Causas 1996'!H11+'Causas 1997'!H11+'Causas 1998'!H11+'Causas 1999'!H11+'Causas 2000'!H11+'Causas 2001'!H11+'Causas 2002'!H11</f>
        <v>10696.079999999998</v>
      </c>
      <c r="I11" s="55">
        <f t="shared" si="1"/>
        <v>17.02581486443121</v>
      </c>
      <c r="J11" s="54">
        <f>+'Causas 1987'!J11+'Causas 1988'!J11+'Causas 1989'!J11+'Causas 1990'!J11+'Causas 1991'!J11+'Causas 1992'!J11+'Causas 1993'!J11+'Causas 1994'!J11+'Causas 1995'!J11+'Causas 1996'!J11+'Causas 1997'!J11+'Causas 1998'!J11+'Causas 1999'!J11+'Causas 2000'!J11+'Causas 2001'!J11+'Causas 2002'!J11</f>
        <v>11528.880000000001</v>
      </c>
      <c r="K11" s="55">
        <f t="shared" si="2"/>
        <v>10.333445999451996</v>
      </c>
      <c r="L11" s="54">
        <f>+'Causas 1987'!L11+'Causas 1988'!L11+'Causas 1989'!L11+'Causas 1990'!L11+'Causas 1991'!L11+'Causas 1992'!L11+'Causas 1993'!L11+'Causas 1994'!L11+'Causas 1995'!L11+'Causas 1996'!L11+'Causas 1997'!L11+'Causas 1998'!L11+'Causas 1999'!L11+'Causas 2000'!L11+'Causas 2001'!L11+'Causas 2002'!L11</f>
        <v>15152.820000000003</v>
      </c>
      <c r="M11" s="55">
        <f t="shared" si="3"/>
        <v>17.918992844379748</v>
      </c>
      <c r="N11" s="54">
        <f>+'Causas 1987'!N11+'Causas 1988'!N11+'Causas 1989'!N11+'Causas 1990'!N11+'Causas 1991'!N11+'Causas 1992'!N11+'Causas 1993'!N11+'Causas 1994'!N11+'Causas 1995'!N11+'Causas 1996'!N11+'Causas 1997'!N11+'Causas 1998'!N11+'Causas 1999'!N11+'Causas 2000'!N11+'Causas 2001'!N11+'Causas 2002'!N11</f>
        <v>12156.01</v>
      </c>
      <c r="O11" s="55">
        <f t="shared" si="4"/>
        <v>5.265452711391878</v>
      </c>
      <c r="P11" s="54">
        <f>+'Causas 1987'!P11+'Causas 1988'!P11+'Causas 1989'!P11+'Causas 1990'!P11+'Causas 1991'!P11+'Causas 1992'!P11+'Causas 1993'!P11+'Causas 1994'!P11+'Causas 1995'!P11+'Causas 1996'!P11+'Causas 1997'!P11+'Causas 1998'!P11+'Causas 1999'!P11+'Causas 2000'!P11+'Causas 2001'!P11+'Causas 2002'!P11</f>
        <v>13198.05</v>
      </c>
      <c r="Q11" s="55">
        <f t="shared" si="5"/>
        <v>10.105336130168602</v>
      </c>
      <c r="R11" s="54">
        <f>+'Causas 1987'!R11+'Causas 1988'!R11+'Causas 1989'!R11+'Causas 1990'!R11+'Causas 1991'!R11+'Causas 1992'!R11+'Causas 1993'!R11+'Causas 1994'!R11+'Causas 1995'!R11+'Causas 1996'!R11+'Causas 1997'!R11+'Causas 1998'!R11+'Causas 1999'!R11+'Causas 2000'!R11+'Causas 2001'!R11+'Causas 2002'!R11</f>
        <v>4213.8</v>
      </c>
      <c r="S11" s="55">
        <f t="shared" si="6"/>
        <v>21.115866666065326</v>
      </c>
      <c r="T11" s="54">
        <f>+'Causas 1987'!T11+'Causas 1988'!T11+'Causas 1989'!T11+'Causas 1990'!T11+'Causas 1991'!T11+'Causas 1992'!T11+'Causas 1993'!T11+'Causas 1994'!T11+'Causas 1995'!T11+'Causas 1996'!T11+'Causas 1997'!T11+'Causas 1998'!T11+'Causas 1999'!T11+'Causas 2000'!T11+'Causas 2001'!T11+'Causas 2002'!T11</f>
        <v>3495.0200000000004</v>
      </c>
      <c r="U11" s="55">
        <f t="shared" si="7"/>
        <v>4.091859435656787</v>
      </c>
      <c r="V11" s="54">
        <f>+'Causas 1987'!V11+'Causas 1988'!V11+'Causas 1989'!V11+'Causas 1990'!V11+'Causas 1991'!V11+'Causas 1992'!V11+'Causas 1993'!V11+'Causas 1994'!V11+'Causas 1995'!V11+'Causas 1996'!V11+'Causas 1997'!V11+'Causas 1998'!V11+'Causas 1999'!V11+'Causas 2000'!V11+'Causas 2001'!V11+'Causas 2002'!V11</f>
        <v>21881.45</v>
      </c>
      <c r="W11" s="55">
        <f t="shared" si="8"/>
        <v>49.51273465512411</v>
      </c>
      <c r="X11" s="54">
        <f>+'Causas 1987'!X11+'Causas 1988'!X11+'Causas 1989'!X11+'Causas 1990'!X11+'Causas 1991'!X11+'Causas 1992'!X11+'Causas 1993'!X11+'Causas 1994'!X11+'Causas 1995'!X11+'Causas 1996'!X11+'Causas 1997'!X11+'Causas 1998'!X11+'Causas 1999'!X11+'Causas 2000'!X11+'Causas 2001'!X11+'Causas 2002'!X11</f>
        <v>355.76</v>
      </c>
      <c r="Y11" s="55">
        <f t="shared" si="9"/>
        <v>5.853857596061447</v>
      </c>
      <c r="Z11" s="54">
        <f aca="true" t="shared" si="11" ref="Z11:Z18">B11+D11+F11+H11+J11+L11+N11+P11+R11+T11+V11+X11</f>
        <v>105087.27</v>
      </c>
      <c r="AA11" s="56">
        <f t="shared" si="10"/>
        <v>11.587428020785003</v>
      </c>
      <c r="AC11" s="10"/>
    </row>
    <row r="12" spans="1:29" ht="32.25" customHeight="1">
      <c r="A12" s="100" t="s">
        <v>170</v>
      </c>
      <c r="B12" s="54">
        <f>+'Causas 1987'!B12+'Causas 1988'!B12+'Causas 1989'!B12+'Causas 1990'!B12+'Causas 1991'!B12+'Causas 1992'!B12+'Causas 1993'!B12+'Causas 1994'!B12+'Causas 1995'!B12+'Causas 1996'!B12+'Causas 1997'!B12+'Causas 1998'!B12+'Causas 1999'!B12+'Causas 2000'!B12+'Causas 2001'!B12+'Causas 2002'!B12</f>
        <v>0</v>
      </c>
      <c r="C12" s="55">
        <v>0</v>
      </c>
      <c r="D12" s="54">
        <f>+'Causas 1987'!D12+'Causas 1988'!D12+'Causas 1989'!D12+'Causas 1990'!D12+'Causas 1991'!D12+'Causas 1992'!D12+'Causas 1993'!D12+'Causas 1994'!D12+'Causas 1995'!D12+'Causas 1996'!D12+'Causas 1997'!D12+'Causas 1998'!D12+'Causas 1999'!D12+'Causas 2000'!D12+'Causas 2001'!D12+'Causas 2002'!D12</f>
        <v>116.27</v>
      </c>
      <c r="E12" s="55">
        <f t="shared" si="0"/>
        <v>1.0203750297283942</v>
      </c>
      <c r="F12" s="54">
        <f>+'Causas 1987'!F12+'Causas 1988'!F12+'Causas 1989'!F12+'Causas 1990'!F12+'Causas 1991'!F12+'Causas 1992'!F12+'Causas 1993'!F12+'Causas 1994'!F12+'Causas 1995'!F12+'Causas 1996'!F12+'Causas 1997'!F12+'Causas 1998'!F12+'Causas 1999'!F12+'Causas 2000'!F12+'Causas 2001'!F12+'Causas 2002'!F12</f>
        <v>1645.1999999999998</v>
      </c>
      <c r="G12" s="55">
        <f t="shared" si="0"/>
        <v>1.3773152198354823</v>
      </c>
      <c r="H12" s="54">
        <f>+'Causas 1987'!H12+'Causas 1988'!H12+'Causas 1989'!H12+'Causas 1990'!H12+'Causas 1991'!H12+'Causas 1992'!H12+'Causas 1993'!H12+'Causas 1994'!H12+'Causas 1995'!H12+'Causas 1996'!H12+'Causas 1997'!H12+'Causas 1998'!H12+'Causas 1999'!H12+'Causas 2000'!H12+'Causas 2001'!H12+'Causas 2002'!H12</f>
        <v>1352.49</v>
      </c>
      <c r="I12" s="55">
        <f t="shared" si="1"/>
        <v>2.1528676249611607</v>
      </c>
      <c r="J12" s="54">
        <f>+'Causas 1987'!J12+'Causas 1988'!J12+'Causas 1989'!J12+'Causas 1990'!J12+'Causas 1991'!J12+'Causas 1992'!J12+'Causas 1993'!J12+'Causas 1994'!J12+'Causas 1995'!J12+'Causas 1996'!J12+'Causas 1997'!J12+'Causas 1998'!J12+'Causas 1999'!J12+'Causas 2000'!J12+'Causas 2001'!J12+'Causas 2002'!J12</f>
        <v>33659.3</v>
      </c>
      <c r="K12" s="55">
        <f t="shared" si="2"/>
        <v>30.169154239557926</v>
      </c>
      <c r="L12" s="54">
        <f>+'Causas 1987'!L12+'Causas 1988'!L12+'Causas 1989'!L12+'Causas 1990'!L12+'Causas 1991'!L12+'Causas 1992'!L12+'Causas 1993'!L12+'Causas 1994'!L12+'Causas 1995'!L12+'Causas 1996'!L12+'Causas 1997'!L12+'Causas 1998'!L12+'Causas 1999'!L12+'Causas 2000'!L12+'Causas 2001'!L12+'Causas 2002'!L12</f>
        <v>3620.48</v>
      </c>
      <c r="M12" s="55">
        <f t="shared" si="3"/>
        <v>4.281404729497214</v>
      </c>
      <c r="N12" s="54">
        <f>+'Causas 1987'!N12+'Causas 1988'!N12+'Causas 1989'!N12+'Causas 1990'!N12+'Causas 1991'!N12+'Causas 1992'!N12+'Causas 1993'!N12+'Causas 1994'!N12+'Causas 1995'!N12+'Causas 1996'!N12+'Causas 1997'!N12+'Causas 1998'!N12+'Causas 1999'!N12+'Causas 2000'!N12+'Causas 2001'!N12+'Causas 2002'!N12</f>
        <v>2918.78</v>
      </c>
      <c r="O12" s="55">
        <f t="shared" si="4"/>
        <v>1.2642880406446182</v>
      </c>
      <c r="P12" s="54">
        <f>+'Causas 1987'!P12+'Causas 1988'!P12+'Causas 1989'!P12+'Causas 1990'!P12+'Causas 1991'!P12+'Causas 1992'!P12+'Causas 1993'!P12+'Causas 1994'!P12+'Causas 1995'!P12+'Causas 1996'!P12+'Causas 1997'!P12+'Causas 1998'!P12+'Causas 1999'!P12+'Causas 2000'!P12+'Causas 2001'!P12+'Causas 2002'!P12</f>
        <v>1929.41</v>
      </c>
      <c r="Q12" s="55">
        <f t="shared" si="5"/>
        <v>1.4772891891535953</v>
      </c>
      <c r="R12" s="54">
        <f>+'Causas 1987'!R12+'Causas 1988'!R12+'Causas 1989'!R12+'Causas 1990'!R12+'Causas 1991'!R12+'Causas 1992'!R12+'Causas 1993'!R12+'Causas 1994'!R12+'Causas 1995'!R12+'Causas 1996'!R12+'Causas 1997'!R12+'Causas 1998'!R12+'Causas 1999'!R12+'Causas 2000'!R12+'Causas 2001'!R12+'Causas 2002'!R12</f>
        <v>49.370000000000005</v>
      </c>
      <c r="S12" s="55">
        <f t="shared" si="6"/>
        <v>0.24739910230757162</v>
      </c>
      <c r="T12" s="54">
        <f>+'Causas 1987'!T12+'Causas 1988'!T12+'Causas 1989'!T12+'Causas 1990'!T12+'Causas 1991'!T12+'Causas 1992'!T12+'Causas 1993'!T12+'Causas 1994'!T12+'Causas 1995'!T12+'Causas 1996'!T12+'Causas 1997'!T12+'Causas 1998'!T12+'Causas 1999'!T12+'Causas 2000'!T12+'Causas 2001'!T12+'Causas 2002'!T12</f>
        <v>431.92999999999995</v>
      </c>
      <c r="U12" s="55">
        <f t="shared" si="7"/>
        <v>0.5056900521436889</v>
      </c>
      <c r="V12" s="54">
        <f>+'Causas 1987'!V12+'Causas 1988'!V12+'Causas 1989'!V12+'Causas 1990'!V12+'Causas 1991'!V12+'Causas 1992'!V12+'Causas 1993'!V12+'Causas 1994'!V12+'Causas 1995'!V12+'Causas 1996'!V12+'Causas 1997'!V12+'Causas 1998'!V12+'Causas 1999'!V12+'Causas 2000'!V12+'Causas 2001'!V12+'Causas 2002'!V12</f>
        <v>131.32000000000002</v>
      </c>
      <c r="W12" s="55">
        <f t="shared" si="8"/>
        <v>0.29714723269759996</v>
      </c>
      <c r="X12" s="54">
        <f>+'Causas 1987'!X12+'Causas 1988'!X12+'Causas 1989'!X12+'Causas 1990'!X12+'Causas 1991'!X12+'Causas 1992'!X12+'Causas 1993'!X12+'Causas 1994'!X12+'Causas 1995'!X12+'Causas 1996'!X12+'Causas 1997'!X12+'Causas 1998'!X12+'Causas 1999'!X12+'Causas 2000'!X12+'Causas 2001'!X12+'Causas 2002'!X12</f>
        <v>1808.4399999999994</v>
      </c>
      <c r="Y12" s="55">
        <f t="shared" si="9"/>
        <v>29.75699974989139</v>
      </c>
      <c r="Z12" s="54">
        <f t="shared" si="11"/>
        <v>47662.99000000001</v>
      </c>
      <c r="AA12" s="56">
        <f t="shared" si="10"/>
        <v>5.255550609321144</v>
      </c>
      <c r="AC12" s="10"/>
    </row>
    <row r="13" spans="1:29" ht="39" customHeight="1">
      <c r="A13" s="100" t="s">
        <v>171</v>
      </c>
      <c r="B13" s="54">
        <f>+'Causas 1987'!B13+'Causas 1988'!B13+'Causas 1989'!B13+'Causas 1990'!B13+'Causas 1991'!B13+'Causas 1992'!B13+'Causas 1993'!B13+'Causas 1994'!B13+'Causas 1995'!B13+'Causas 1996'!B13+'Causas 1997'!B13+'Causas 1998'!B13+'Causas 1999'!B13+'Causas 2000'!B13+'Causas 2001'!B13+'Causas 2002'!B13</f>
        <v>0</v>
      </c>
      <c r="C13" s="55">
        <v>0</v>
      </c>
      <c r="D13" s="54">
        <f>+'Causas 1987'!D13+'Causas 1988'!D13+'Causas 1989'!D13+'Causas 1990'!D13+'Causas 1991'!D13+'Causas 1992'!D13+'Causas 1993'!D13+'Causas 1994'!D13+'Causas 1995'!D13+'Causas 1996'!D13+'Causas 1997'!D13+'Causas 1998'!D13+'Causas 1999'!D13+'Causas 2000'!D13+'Causas 2001'!D13+'Causas 2002'!D13</f>
        <v>17.09</v>
      </c>
      <c r="E13" s="55">
        <f t="shared" si="0"/>
        <v>0.14998029808255148</v>
      </c>
      <c r="F13" s="54">
        <f>+'Causas 1987'!F13+'Causas 1988'!F13+'Causas 1989'!F13+'Causas 1990'!F13+'Causas 1991'!F13+'Causas 1992'!F13+'Causas 1993'!F13+'Causas 1994'!F13+'Causas 1995'!F13+'Causas 1996'!F13+'Causas 1997'!F13+'Causas 1998'!F13+'Causas 1999'!F13+'Causas 2000'!F13+'Causas 2001'!F13+'Causas 2002'!F13</f>
        <v>8625.869999999999</v>
      </c>
      <c r="G13" s="55">
        <f t="shared" si="0"/>
        <v>7.221336029250115</v>
      </c>
      <c r="H13" s="54">
        <f>+'Causas 1987'!H13+'Causas 1988'!H13+'Causas 1989'!H13+'Causas 1990'!H13+'Causas 1991'!H13+'Causas 1992'!H13+'Causas 1993'!H13+'Causas 1994'!H13+'Causas 1995'!H13+'Causas 1996'!H13+'Causas 1997'!H13+'Causas 1998'!H13+'Causas 1999'!H13+'Causas 2000'!H13+'Causas 2001'!H13+'Causas 2002'!H13</f>
        <v>755.2</v>
      </c>
      <c r="I13" s="55">
        <f t="shared" si="1"/>
        <v>1.202112866173257</v>
      </c>
      <c r="J13" s="54">
        <f>+'Causas 1987'!J13+'Causas 1988'!J13+'Causas 1989'!J13+'Causas 1990'!J13+'Causas 1991'!J13+'Causas 1992'!J13+'Causas 1993'!J13+'Causas 1994'!J13+'Causas 1995'!J13+'Causas 1996'!J13+'Causas 1997'!J13+'Causas 1998'!J13+'Causas 1999'!J13+'Causas 2000'!J13+'Causas 2001'!J13+'Causas 2002'!J13</f>
        <v>6981.24</v>
      </c>
      <c r="K13" s="55">
        <f t="shared" si="2"/>
        <v>6.257352539814296</v>
      </c>
      <c r="L13" s="54">
        <f>+'Causas 1987'!L13+'Causas 1988'!L13+'Causas 1989'!L13+'Causas 1990'!L13+'Causas 1991'!L13+'Causas 1992'!L13+'Causas 1993'!L13+'Causas 1994'!L13+'Causas 1995'!L13+'Causas 1996'!L13+'Causas 1997'!L13+'Causas 1998'!L13+'Causas 1999'!L13+'Causas 2000'!L13+'Causas 2001'!L13+'Causas 2002'!L13</f>
        <v>1957.98</v>
      </c>
      <c r="M13" s="55">
        <f t="shared" si="3"/>
        <v>2.315412550894068</v>
      </c>
      <c r="N13" s="54">
        <f>+'Causas 1987'!N13+'Causas 1988'!N13+'Causas 1989'!N13+'Causas 1990'!N13+'Causas 1991'!N13+'Causas 1992'!N13+'Causas 1993'!N13+'Causas 1994'!N13+'Causas 1995'!N13+'Causas 1996'!N13+'Causas 1997'!N13+'Causas 1998'!N13+'Causas 1999'!N13+'Causas 2000'!N13+'Causas 2001'!N13+'Causas 2002'!N13</f>
        <v>2598.87</v>
      </c>
      <c r="O13" s="55">
        <f t="shared" si="4"/>
        <v>1.1257169982629998</v>
      </c>
      <c r="P13" s="54">
        <f>+'Causas 1987'!P13+'Causas 1988'!P13+'Causas 1989'!P13+'Causas 1990'!P13+'Causas 1991'!P13+'Causas 1992'!P13+'Causas 1993'!P13+'Causas 1994'!P13+'Causas 1995'!P13+'Causas 1996'!P13+'Causas 1997'!P13+'Causas 1998'!P13+'Causas 1999'!P13+'Causas 2000'!P13+'Causas 2001'!P13+'Causas 2002'!P13</f>
        <v>509.09999999999997</v>
      </c>
      <c r="Q13" s="55">
        <f t="shared" si="5"/>
        <v>0.3898020255923289</v>
      </c>
      <c r="R13" s="54">
        <f>+'Causas 1987'!R13+'Causas 1988'!R13+'Causas 1989'!R13+'Causas 1990'!R13+'Causas 1991'!R13+'Causas 1992'!R13+'Causas 1993'!R13+'Causas 1994'!R13+'Causas 1995'!R13+'Causas 1996'!R13+'Causas 1997'!R13+'Causas 1998'!R13+'Causas 1999'!R13+'Causas 2000'!R13+'Causas 2001'!R13+'Causas 2002'!R13</f>
        <v>41.949999999999996</v>
      </c>
      <c r="S13" s="55">
        <f t="shared" si="6"/>
        <v>0.21021657568974333</v>
      </c>
      <c r="T13" s="54">
        <f>+'Causas 1987'!T13+'Causas 1988'!T13+'Causas 1989'!T13+'Causas 1990'!T13+'Causas 1991'!T13+'Causas 1992'!T13+'Causas 1993'!T13+'Causas 1994'!T13+'Causas 1995'!T13+'Causas 1996'!T13+'Causas 1997'!T13+'Causas 1998'!T13+'Causas 1999'!T13+'Causas 2000'!T13+'Causas 2001'!T13+'Causas 2002'!T13</f>
        <v>291.63000000000005</v>
      </c>
      <c r="U13" s="55">
        <f t="shared" si="7"/>
        <v>0.341431227066108</v>
      </c>
      <c r="V13" s="54">
        <f>+'Causas 1987'!V13+'Causas 1988'!V13+'Causas 1989'!V13+'Causas 1990'!V13+'Causas 1991'!V13+'Causas 1992'!V13+'Causas 1993'!V13+'Causas 1994'!V13+'Causas 1995'!V13+'Causas 1996'!V13+'Causas 1997'!V13+'Causas 1998'!V13+'Causas 1999'!V13+'Causas 2000'!V13+'Causas 2001'!V13+'Causas 2002'!V13</f>
        <v>25.69</v>
      </c>
      <c r="W13" s="55">
        <f t="shared" si="8"/>
        <v>0.058130615351822595</v>
      </c>
      <c r="X13" s="54">
        <f>+'Causas 1987'!X13+'Causas 1988'!X13+'Causas 1989'!X13+'Causas 1990'!X13+'Causas 1991'!X13+'Causas 1992'!X13+'Causas 1993'!X13+'Causas 1994'!X13+'Causas 1995'!X13+'Causas 1996'!X13+'Causas 1997'!X13+'Causas 1998'!X13+'Causas 1999'!X13+'Causas 2000'!X13+'Causas 2001'!X13+'Causas 2002'!X13</f>
        <v>1.1300000000000001</v>
      </c>
      <c r="Y13" s="55">
        <f t="shared" si="9"/>
        <v>0.01859359985256756</v>
      </c>
      <c r="Z13" s="54">
        <f t="shared" si="11"/>
        <v>21805.75</v>
      </c>
      <c r="AA13" s="56">
        <f t="shared" si="10"/>
        <v>2.4044069140270996</v>
      </c>
      <c r="AC13" s="10"/>
    </row>
    <row r="14" spans="1:29" ht="35.25" customHeight="1">
      <c r="A14" s="100" t="s">
        <v>172</v>
      </c>
      <c r="B14" s="54">
        <f>+'Causas 1987'!B14+'Causas 1988'!B14+'Causas 1989'!B14+'Causas 1990'!B14+'Causas 1991'!B14+'Causas 1992'!B14+'Causas 1993'!B14+'Causas 1994'!B14+'Causas 1995'!B14+'Causas 1996'!B14+'Causas 1997'!B14+'Causas 1998'!B14+'Causas 1999'!B14+'Causas 2000'!B14+'Causas 2001'!B14+'Causas 2002'!B14</f>
        <v>0</v>
      </c>
      <c r="C14" s="55">
        <v>0</v>
      </c>
      <c r="D14" s="54">
        <f>+'Causas 1987'!D14+'Causas 1988'!D14+'Causas 1989'!D14+'Causas 1990'!D14+'Causas 1991'!D14+'Causas 1992'!D14+'Causas 1993'!D14+'Causas 1994'!D14+'Causas 1995'!D14+'Causas 1996'!D14+'Causas 1997'!D14+'Causas 1998'!D14+'Causas 1999'!D14+'Causas 2000'!D14+'Causas 2001'!D14+'Causas 2002'!D14</f>
        <v>430.9</v>
      </c>
      <c r="E14" s="55">
        <f t="shared" si="0"/>
        <v>3.7815395227484743</v>
      </c>
      <c r="F14" s="54">
        <f>+'Causas 1987'!F14+'Causas 1988'!F14+'Causas 1989'!F14+'Causas 1990'!F14+'Causas 1991'!F14+'Causas 1992'!F14+'Causas 1993'!F14+'Causas 1994'!F14+'Causas 1995'!F14+'Causas 1996'!F14+'Causas 1997'!F14+'Causas 1998'!F14+'Causas 1999'!F14+'Causas 2000'!F14+'Causas 2001'!F14+'Causas 2002'!F14</f>
        <v>28503.25</v>
      </c>
      <c r="G14" s="55">
        <f t="shared" si="0"/>
        <v>23.8621201311547</v>
      </c>
      <c r="H14" s="54">
        <f>+'Causas 1987'!H14+'Causas 1988'!H14+'Causas 1989'!H14+'Causas 1990'!H14+'Causas 1991'!H14+'Causas 1992'!H14+'Causas 1993'!H14+'Causas 1994'!H14+'Causas 1995'!H14+'Causas 1996'!H14+'Causas 1997'!H14+'Causas 1998'!H14+'Causas 1999'!H14+'Causas 2000'!H14+'Causas 2001'!H14+'Causas 2002'!H14</f>
        <v>30455.86</v>
      </c>
      <c r="I14" s="55">
        <f t="shared" si="1"/>
        <v>48.47905343799186</v>
      </c>
      <c r="J14" s="54">
        <f>+'Causas 1987'!J14+'Causas 1988'!J14+'Causas 1989'!J14+'Causas 1990'!J14+'Causas 1991'!J14+'Causas 1992'!J14+'Causas 1993'!J14+'Causas 1994'!J14+'Causas 1995'!J14+'Causas 1996'!J14+'Causas 1997'!J14+'Causas 1998'!J14+'Causas 1999'!J14+'Causas 2000'!J14+'Causas 2001'!J14+'Causas 2002'!J14</f>
        <v>20585.06</v>
      </c>
      <c r="K14" s="55">
        <f t="shared" si="2"/>
        <v>18.45058721276302</v>
      </c>
      <c r="L14" s="54">
        <f>+'Causas 1987'!L14+'Causas 1988'!L14+'Causas 1989'!L14+'Causas 1990'!L14+'Causas 1991'!L14+'Causas 1992'!L14+'Causas 1993'!L14+'Causas 1994'!L14+'Causas 1995'!L14+'Causas 1996'!L14+'Causas 1997'!L14+'Causas 1998'!L14+'Causas 1999'!L14+'Causas 2000'!L14+'Causas 2001'!L14+'Causas 2002'!L14</f>
        <v>20299.370000000003</v>
      </c>
      <c r="M14" s="55">
        <f t="shared" si="3"/>
        <v>24.00505422590758</v>
      </c>
      <c r="N14" s="54">
        <f>+'Causas 1987'!N14+'Causas 1988'!N14+'Causas 1989'!N14+'Causas 1990'!N14+'Causas 1991'!N14+'Causas 1992'!N14+'Causas 1993'!N14+'Causas 1994'!N14+'Causas 1995'!N14+'Causas 1996'!N14+'Causas 1997'!N14+'Causas 1998'!N14+'Causas 1999'!N14+'Causas 2000'!N14+'Causas 2001'!N14+'Causas 2002'!N14</f>
        <v>35013.29</v>
      </c>
      <c r="O14" s="55">
        <f t="shared" si="4"/>
        <v>15.166228290800197</v>
      </c>
      <c r="P14" s="54">
        <f>+'Causas 1987'!P14+'Causas 1988'!P14+'Causas 1989'!P14+'Causas 1990'!P14+'Causas 1991'!P14+'Causas 1992'!P14+'Causas 1993'!P14+'Causas 1994'!P14+'Causas 1995'!P14+'Causas 1996'!P14+'Causas 1997'!P14+'Causas 1998'!P14+'Causas 1999'!P14+'Causas 2000'!P14+'Causas 2001'!P14+'Causas 2002'!P14</f>
        <v>17196.12</v>
      </c>
      <c r="Q14" s="55">
        <f t="shared" si="5"/>
        <v>13.16653389968328</v>
      </c>
      <c r="R14" s="54">
        <f>+'Causas 1987'!R14+'Causas 1988'!R14+'Causas 1989'!R14+'Causas 1990'!R14+'Causas 1991'!R14+'Causas 1992'!R14+'Causas 1993'!R14+'Causas 1994'!R14+'Causas 1995'!R14+'Causas 1996'!R14+'Causas 1997'!R14+'Causas 1998'!R14+'Causas 1999'!R14+'Causas 2000'!R14+'Causas 2001'!R14+'Causas 2002'!R14</f>
        <v>1410.75</v>
      </c>
      <c r="S14" s="55">
        <f t="shared" si="6"/>
        <v>7.069440623463777</v>
      </c>
      <c r="T14" s="54">
        <f>+'Causas 1987'!T14+'Causas 1988'!T14+'Causas 1989'!T14+'Causas 1990'!T14+'Causas 1991'!T14+'Causas 1992'!T14+'Causas 1993'!T14+'Causas 1994'!T14+'Causas 1995'!T14+'Causas 1996'!T14+'Causas 1997'!T14+'Causas 1998'!T14+'Causas 1999'!T14+'Causas 2000'!T14+'Causas 2001'!T14+'Causas 2002'!T14</f>
        <v>1528.6500000000003</v>
      </c>
      <c r="U14" s="55">
        <f t="shared" si="7"/>
        <v>1.7896953168556253</v>
      </c>
      <c r="V14" s="54">
        <f>+'Causas 1987'!V14+'Causas 1988'!V14+'Causas 1989'!V14+'Causas 1990'!V14+'Causas 1991'!V14+'Causas 1992'!V14+'Causas 1993'!V14+'Causas 1994'!V14+'Causas 1995'!V14+'Causas 1996'!V14+'Causas 1997'!V14+'Causas 1998'!V14+'Causas 1999'!V14+'Causas 2000'!V14+'Causas 2001'!V14+'Causas 2002'!V14</f>
        <v>2403.65</v>
      </c>
      <c r="W14" s="55">
        <f t="shared" si="8"/>
        <v>5.438912167785456</v>
      </c>
      <c r="X14" s="54">
        <f>+'Causas 1987'!X14+'Causas 1988'!X14+'Causas 1989'!X14+'Causas 1990'!X14+'Causas 1991'!X14+'Causas 1992'!X14+'Causas 1993'!X14+'Causas 1994'!X14+'Causas 1995'!X14+'Causas 1996'!X14+'Causas 1997'!X14+'Causas 1998'!X14+'Causas 1999'!X14+'Causas 2000'!X14+'Causas 2001'!X14+'Causas 2002'!X14</f>
        <v>474.19</v>
      </c>
      <c r="Y14" s="55">
        <f t="shared" si="9"/>
        <v>7.80256558768939</v>
      </c>
      <c r="Z14" s="54">
        <f t="shared" si="11"/>
        <v>158301.09</v>
      </c>
      <c r="AA14" s="56">
        <f t="shared" si="10"/>
        <v>17.45503985389295</v>
      </c>
      <c r="AC14" s="10"/>
    </row>
    <row r="15" spans="1:29" ht="33.75" customHeight="1">
      <c r="A15" s="100" t="s">
        <v>173</v>
      </c>
      <c r="B15" s="54">
        <f>+'Causas 1987'!B15+'Causas 1988'!B15+'Causas 1989'!B15+'Causas 1990'!B15+'Causas 1991'!B15+'Causas 1992'!B15+'Causas 1993'!B15+'Causas 1994'!B15+'Causas 1995'!B15+'Causas 1996'!B15+'Causas 1997'!B15+'Causas 1998'!B15+'Causas 1999'!B15+'Causas 2000'!B15+'Causas 2001'!B15+'Causas 2002'!B15</f>
        <v>0</v>
      </c>
      <c r="C15" s="55">
        <v>0</v>
      </c>
      <c r="D15" s="54">
        <f>+'Causas 1987'!D15+'Causas 1988'!D15+'Causas 1989'!D15+'Causas 1990'!D15+'Causas 1991'!D15+'Causas 1992'!D15+'Causas 1993'!D15+'Causas 1994'!D15+'Causas 1995'!D15+'Causas 1996'!D15+'Causas 1997'!D15+'Causas 1998'!D15+'Causas 1999'!D15+'Causas 2000'!D15+'Causas 2001'!D15+'Causas 2002'!D15</f>
        <v>358.85</v>
      </c>
      <c r="E15" s="55">
        <f t="shared" si="0"/>
        <v>3.149235223342516</v>
      </c>
      <c r="F15" s="54">
        <f>+'Causas 1987'!F15+'Causas 1988'!F15+'Causas 1989'!F15+'Causas 1990'!F15+'Causas 1991'!F15+'Causas 1992'!F15+'Causas 1993'!F15+'Causas 1994'!F15+'Causas 1995'!F15+'Causas 1996'!F15+'Causas 1997'!F15+'Causas 1998'!F15+'Causas 1999'!F15+'Causas 2000'!F15+'Causas 2001'!F15+'Causas 2002'!F15</f>
        <v>7898.429999999999</v>
      </c>
      <c r="G15" s="55">
        <f t="shared" si="0"/>
        <v>6.61234369791221</v>
      </c>
      <c r="H15" s="54">
        <f>+'Causas 1987'!H15+'Causas 1988'!H15+'Causas 1989'!H15+'Causas 1990'!H15+'Causas 1991'!H15+'Causas 1992'!H15+'Causas 1993'!H15+'Causas 1994'!H15+'Causas 1995'!H15+'Causas 1996'!H15+'Causas 1997'!H15+'Causas 1998'!H15+'Causas 1999'!H15+'Causas 2000'!H15+'Causas 2001'!H15+'Causas 2002'!H15</f>
        <v>1570.7799999999997</v>
      </c>
      <c r="I15" s="55">
        <f t="shared" si="1"/>
        <v>2.5003374575312876</v>
      </c>
      <c r="J15" s="54">
        <f>+'Causas 1987'!J15+'Causas 1988'!J15+'Causas 1989'!J15+'Causas 1990'!J15+'Causas 1991'!J15+'Causas 1992'!J15+'Causas 1993'!J15+'Causas 1994'!J15+'Causas 1995'!J15+'Causas 1996'!J15+'Causas 1997'!J15+'Causas 1998'!J15+'Causas 1999'!J15+'Causas 2000'!J15+'Causas 2001'!J15+'Causas 2002'!J15</f>
        <v>5324.129999999999</v>
      </c>
      <c r="K15" s="55">
        <f t="shared" si="2"/>
        <v>4.772068912944046</v>
      </c>
      <c r="L15" s="54">
        <f>+'Causas 1987'!L15+'Causas 1988'!L15+'Causas 1989'!L15+'Causas 1990'!L15+'Causas 1991'!L15+'Causas 1992'!L15+'Causas 1993'!L15+'Causas 1994'!L15+'Causas 1995'!L15+'Causas 1996'!L15+'Causas 1997'!L15+'Causas 1998'!L15+'Causas 1999'!L15+'Causas 2000'!L15+'Causas 2001'!L15+'Causas 2002'!L15</f>
        <v>3766.02</v>
      </c>
      <c r="M15" s="55">
        <f t="shared" si="3"/>
        <v>4.453513301932644</v>
      </c>
      <c r="N15" s="54">
        <f>+'Causas 1987'!N15+'Causas 1988'!N15+'Causas 1989'!N15+'Causas 1990'!N15+'Causas 1991'!N15+'Causas 1992'!N15+'Causas 1993'!N15+'Causas 1994'!N15+'Causas 1995'!N15+'Causas 1996'!N15+'Causas 1997'!N15+'Causas 1998'!N15+'Causas 1999'!N15+'Causas 2000'!N15+'Causas 2001'!N15+'Causas 2002'!N15</f>
        <v>1834.8500000000001</v>
      </c>
      <c r="O15" s="55">
        <f t="shared" si="4"/>
        <v>0.7947768969832524</v>
      </c>
      <c r="P15" s="54">
        <f>+'Causas 1987'!P15+'Causas 1988'!P15+'Causas 1989'!P15+'Causas 1990'!P15+'Causas 1991'!P15+'Causas 1992'!P15+'Causas 1993'!P15+'Causas 1994'!P15+'Causas 1995'!P15+'Causas 1996'!P15+'Causas 1997'!P15+'Causas 1998'!P15+'Causas 1999'!P15+'Causas 2000'!P15+'Causas 2001'!P15+'Causas 2002'!P15</f>
        <v>1149.4799999999998</v>
      </c>
      <c r="Q15" s="55">
        <f t="shared" si="5"/>
        <v>0.8801210614375764</v>
      </c>
      <c r="R15" s="54">
        <f>+'Causas 1987'!R15+'Causas 1988'!R15+'Causas 1989'!R15+'Causas 1990'!R15+'Causas 1991'!R15+'Causas 1992'!R15+'Causas 1993'!R15+'Causas 1994'!R15+'Causas 1995'!R15+'Causas 1996'!R15+'Causas 1997'!R15+'Causas 1998'!R15+'Causas 1999'!R15+'Causas 2000'!R15+'Causas 2001'!R15+'Causas 2002'!R15</f>
        <v>480.46000000000004</v>
      </c>
      <c r="S15" s="55">
        <f t="shared" si="6"/>
        <v>2.4076437653371654</v>
      </c>
      <c r="T15" s="54">
        <f>+'Causas 1987'!T15+'Causas 1988'!T15+'Causas 1989'!T15+'Causas 1990'!T15+'Causas 1991'!T15+'Causas 1992'!T15+'Causas 1993'!T15+'Causas 1994'!T15+'Causas 1995'!T15+'Causas 1996'!T15+'Causas 1997'!T15+'Causas 1998'!T15+'Causas 1999'!T15+'Causas 2000'!T15+'Causas 2001'!T15+'Causas 2002'!T15</f>
        <v>142.84</v>
      </c>
      <c r="U15" s="55">
        <f t="shared" si="7"/>
        <v>0.1672325771495486</v>
      </c>
      <c r="V15" s="54">
        <f>+'Causas 1987'!V15+'Causas 1988'!V15+'Causas 1989'!V15+'Causas 1990'!V15+'Causas 1991'!V15+'Causas 1992'!V15+'Causas 1993'!V15+'Causas 1994'!V15+'Causas 1995'!V15+'Causas 1996'!V15+'Causas 1997'!V15+'Causas 1998'!V15+'Causas 1999'!V15+'Causas 2000'!V15+'Causas 2001'!V15+'Causas 2002'!V15</f>
        <v>117.62</v>
      </c>
      <c r="W15" s="55">
        <f t="shared" si="8"/>
        <v>0.2661472548727666</v>
      </c>
      <c r="X15" s="54">
        <f>+'Causas 1987'!X15+'Causas 1988'!X15+'Causas 1989'!X15+'Causas 1990'!X15+'Causas 1991'!X15+'Causas 1992'!X15+'Causas 1993'!X15+'Causas 1994'!X15+'Causas 1995'!X15+'Causas 1996'!X15+'Causas 1997'!X15+'Causas 1998'!X15+'Causas 1999'!X15+'Causas 2000'!X15+'Causas 2001'!X15+'Causas 2002'!X15</f>
        <v>457.31000000000006</v>
      </c>
      <c r="Y15" s="55">
        <f t="shared" si="9"/>
        <v>7.524813405820948</v>
      </c>
      <c r="Z15" s="54">
        <f t="shared" si="11"/>
        <v>23100.769999999993</v>
      </c>
      <c r="AA15" s="56">
        <f t="shared" si="10"/>
        <v>2.547202050255083</v>
      </c>
      <c r="AC15" s="10"/>
    </row>
    <row r="16" spans="1:29" ht="30.75" customHeight="1">
      <c r="A16" s="100" t="s">
        <v>174</v>
      </c>
      <c r="B16" s="54">
        <f>+'Causas 1987'!B16+'Causas 1988'!B16+'Causas 1989'!B16+'Causas 1990'!B16+'Causas 1991'!B16+'Causas 1992'!B16+'Causas 1993'!B16+'Causas 1994'!B16+'Causas 1995'!B16+'Causas 1996'!B16+'Causas 1997'!B16+'Causas 1998'!B16+'Causas 1999'!B16+'Causas 2000'!B16+'Causas 2001'!B16+'Causas 2002'!B16</f>
        <v>0</v>
      </c>
      <c r="C16" s="55">
        <v>0</v>
      </c>
      <c r="D16" s="54">
        <f>+'Causas 1987'!D16+'Causas 1988'!D16+'Causas 1989'!D16+'Causas 1990'!D16+'Causas 1991'!D16+'Causas 1992'!D16+'Causas 1993'!D16+'Causas 1994'!D16+'Causas 1995'!D16+'Causas 1996'!D16+'Causas 1997'!D16+'Causas 1998'!D16+'Causas 1999'!D16+'Causas 2000'!D16+'Causas 2001'!D16+'Causas 2002'!D16</f>
        <v>2737.99</v>
      </c>
      <c r="E16" s="55">
        <f t="shared" si="0"/>
        <v>24.028353209306324</v>
      </c>
      <c r="F16" s="54">
        <f>+'Causas 1987'!F16+'Causas 1988'!F16+'Causas 1989'!F16+'Causas 1990'!F16+'Causas 1991'!F16+'Causas 1992'!F16+'Causas 1993'!F16+'Causas 1994'!F16+'Causas 1995'!F16+'Causas 1996'!F16+'Causas 1997'!F16+'Causas 1998'!F16+'Causas 1999'!F16+'Causas 2000'!F16+'Causas 2001'!F16+'Causas 2002'!F16</f>
        <v>44241.979999999996</v>
      </c>
      <c r="G16" s="55">
        <f t="shared" si="0"/>
        <v>37.03814272408036</v>
      </c>
      <c r="H16" s="54">
        <f>+'Causas 1987'!H16+'Causas 1988'!H16+'Causas 1989'!H16+'Causas 1990'!H16+'Causas 1991'!H16+'Causas 1992'!H16+'Causas 1993'!H16+'Causas 1994'!H16+'Causas 1995'!H16+'Causas 1996'!H16+'Causas 1997'!H16+'Causas 1998'!H16+'Causas 1999'!H16+'Causas 2000'!H16+'Causas 2001'!H16+'Causas 2002'!H16</f>
        <v>10895.49</v>
      </c>
      <c r="I16" s="55">
        <f t="shared" si="1"/>
        <v>17.343231875347005</v>
      </c>
      <c r="J16" s="54">
        <f>+'Causas 1987'!J16+'Causas 1988'!J16+'Causas 1989'!J16+'Causas 1990'!J16+'Causas 1991'!J16+'Causas 1992'!J16+'Causas 1993'!J16+'Causas 1994'!J16+'Causas 1995'!J16+'Causas 1996'!J16+'Causas 1997'!J16+'Causas 1998'!J16+'Causas 1999'!J16+'Causas 2000'!J16+'Causas 2001'!J16+'Causas 2002'!J16</f>
        <v>28680.310000000005</v>
      </c>
      <c r="K16" s="55">
        <f t="shared" si="2"/>
        <v>25.70643762729277</v>
      </c>
      <c r="L16" s="54">
        <f>+'Causas 1987'!L16+'Causas 1988'!L16+'Causas 1989'!L16+'Causas 1990'!L16+'Causas 1991'!L16+'Causas 1992'!L16+'Causas 1993'!L16+'Causas 1994'!L16+'Causas 1995'!L16+'Causas 1996'!L16+'Causas 1997'!L16+'Causas 1998'!L16+'Causas 1999'!L16+'Causas 2000'!L16+'Causas 2001'!L16+'Causas 2002'!L16</f>
        <v>17600.88</v>
      </c>
      <c r="M16" s="55">
        <f t="shared" si="3"/>
        <v>20.81395032573386</v>
      </c>
      <c r="N16" s="54">
        <f>+'Causas 1987'!N16+'Causas 1988'!N16+'Causas 1989'!N16+'Causas 1990'!N16+'Causas 1991'!N16+'Causas 1992'!N16+'Causas 1993'!N16+'Causas 1994'!N16+'Causas 1995'!N16+'Causas 1996'!N16+'Causas 1997'!N16+'Causas 1998'!N16+'Causas 1999'!N16+'Causas 2000'!N16+'Causas 2001'!N16+'Causas 2002'!N16</f>
        <v>83550.82</v>
      </c>
      <c r="O16" s="55">
        <f t="shared" si="4"/>
        <v>36.190566782029194</v>
      </c>
      <c r="P16" s="54">
        <f>+'Causas 1987'!P16+'Causas 1988'!P16+'Causas 1989'!P16+'Causas 1990'!P16+'Causas 1991'!P16+'Causas 1992'!P16+'Causas 1993'!P16+'Causas 1994'!P16+'Causas 1995'!P16+'Causas 1996'!P16+'Causas 1997'!P16+'Causas 1998'!P16+'Causas 1999'!P16+'Causas 2000'!P16+'Causas 2001'!P16+'Causas 2002'!P16</f>
        <v>24305.700000000044</v>
      </c>
      <c r="Q16" s="55">
        <f t="shared" si="5"/>
        <v>18.61011803857687</v>
      </c>
      <c r="R16" s="54">
        <f>+'Causas 1987'!R16+'Causas 1988'!R16+'Causas 1989'!R16+'Causas 1990'!R16+'Causas 1991'!R16+'Causas 1992'!R16+'Causas 1993'!R16+'Causas 1994'!R16+'Causas 1995'!R16+'Causas 1996'!R16+'Causas 1997'!R16+'Causas 1998'!R16+'Causas 1999'!R16+'Causas 2000'!R16+'Causas 2001'!R16+'Causas 2002'!R16</f>
        <v>2384.7200000000007</v>
      </c>
      <c r="S16" s="55">
        <f t="shared" si="6"/>
        <v>11.95012329866138</v>
      </c>
      <c r="T16" s="54">
        <f>+'Causas 1987'!T16+'Causas 1988'!T16+'Causas 1989'!T16+'Causas 1990'!T16+'Causas 1991'!T16+'Causas 1992'!T16+'Causas 1993'!T16+'Causas 1994'!T16+'Causas 1995'!T16+'Causas 1996'!T16+'Causas 1997'!T16+'Causas 1998'!T16+'Causas 1999'!T16+'Causas 2000'!T16+'Causas 2001'!T16+'Causas 2002'!T16</f>
        <v>26026.510000000006</v>
      </c>
      <c r="U16" s="55">
        <f t="shared" si="7"/>
        <v>30.471018912829035</v>
      </c>
      <c r="V16" s="54">
        <f>+'Causas 1987'!V16+'Causas 1988'!V16+'Causas 1989'!V16+'Causas 1990'!V16+'Causas 1991'!V16+'Causas 1992'!V16+'Causas 1993'!V16+'Causas 1994'!V16+'Causas 1995'!V16+'Causas 1996'!V16+'Causas 1997'!V16+'Causas 1998'!V16+'Causas 1999'!V16+'Causas 2000'!V16+'Causas 2001'!V16+'Causas 2002'!V16</f>
        <v>440.03999999999996</v>
      </c>
      <c r="W16" s="55">
        <f t="shared" si="8"/>
        <v>0.9957102366452321</v>
      </c>
      <c r="X16" s="54">
        <f>+'Causas 1987'!X16+'Causas 1988'!X16+'Causas 1989'!X16+'Causas 1990'!X16+'Causas 1991'!X16+'Causas 1992'!X16+'Causas 1993'!X16+'Causas 1994'!X16+'Causas 1995'!X16+'Causas 1996'!X16+'Causas 1997'!X16+'Causas 1998'!X16+'Causas 1999'!X16+'Causas 2000'!X16+'Causas 2001'!X16+'Causas 2002'!X16</f>
        <v>7.28</v>
      </c>
      <c r="Y16" s="55">
        <f t="shared" si="9"/>
        <v>0.11978885568733792</v>
      </c>
      <c r="Z16" s="54">
        <f t="shared" si="11"/>
        <v>240871.72000000006</v>
      </c>
      <c r="AA16" s="56">
        <f t="shared" si="10"/>
        <v>26.559674808782074</v>
      </c>
      <c r="AC16" s="10"/>
    </row>
    <row r="17" spans="1:29" ht="30" customHeight="1">
      <c r="A17" s="100" t="s">
        <v>175</v>
      </c>
      <c r="B17" s="54">
        <f>+'Causas 1987'!B17+'Causas 1988'!B17+'Causas 1989'!B17+'Causas 1990'!B17+'Causas 1991'!B17+'Causas 1992'!B17+'Causas 1993'!B17+'Causas 1994'!B17+'Causas 1995'!B17+'Causas 1996'!B17+'Causas 1997'!B17+'Causas 1998'!B17+'Causas 1999'!B17+'Causas 2000'!B17+'Causas 2001'!B17+'Causas 2002'!B17</f>
        <v>0</v>
      </c>
      <c r="C17" s="55">
        <v>0</v>
      </c>
      <c r="D17" s="54">
        <f>+'Causas 1987'!D17+'Causas 1988'!D17+'Causas 1989'!D17+'Causas 1990'!D17+'Causas 1991'!D17+'Causas 1992'!D17+'Causas 1993'!D17+'Causas 1994'!D17+'Causas 1995'!D17+'Causas 1996'!D17+'Causas 1997'!D17+'Causas 1998'!D17+'Causas 1999'!D17+'Causas 2000'!D17+'Causas 2001'!D17+'Causas 2002'!D17</f>
        <v>0.65</v>
      </c>
      <c r="E17" s="55">
        <f t="shared" si="0"/>
        <v>0.0057043413548073995</v>
      </c>
      <c r="F17" s="54">
        <f>+'Causas 1987'!F17+'Causas 1988'!F17+'Causas 1989'!F17+'Causas 1990'!F17+'Causas 1991'!F17+'Causas 1992'!F17+'Causas 1993'!F17+'Causas 1994'!F17+'Causas 1995'!F17+'Causas 1996'!F17+'Causas 1997'!F17+'Causas 1998'!F17+'Causas 1999'!F17+'Causas 2000'!F17+'Causas 2001'!F17+'Causas 2002'!F17</f>
        <v>3271.2299999999996</v>
      </c>
      <c r="G17" s="55">
        <f t="shared" si="0"/>
        <v>2.7385818542319624</v>
      </c>
      <c r="H17" s="54">
        <f>+'Causas 1987'!H17+'Causas 1988'!H17+'Causas 1989'!H17+'Causas 1990'!H17+'Causas 1991'!H17+'Causas 1992'!H17+'Causas 1993'!H17+'Causas 1994'!H17+'Causas 1995'!H17+'Causas 1996'!H17+'Causas 1997'!H17+'Causas 1998'!H17+'Causas 1999'!H17+'Causas 2000'!H17+'Causas 2001'!H17+'Causas 2002'!H17</f>
        <v>206.10999999999999</v>
      </c>
      <c r="I17" s="55">
        <f t="shared" si="1"/>
        <v>0.32808194232914456</v>
      </c>
      <c r="J17" s="54">
        <f>+'Causas 1987'!J17+'Causas 1988'!J17+'Causas 1989'!J17+'Causas 1990'!J17+'Causas 1991'!J17+'Causas 1992'!J17+'Causas 1993'!J17+'Causas 1994'!J17+'Causas 1995'!J17+'Causas 1996'!J17+'Causas 1997'!J17+'Causas 1998'!J17+'Causas 1999'!J17+'Causas 2000'!J17+'Causas 2001'!J17+'Causas 2002'!J17</f>
        <v>1406.4799999999998</v>
      </c>
      <c r="K17" s="55">
        <f t="shared" si="2"/>
        <v>1.260641547948217</v>
      </c>
      <c r="L17" s="54">
        <f>+'Causas 1987'!L17+'Causas 1988'!L17+'Causas 1989'!L17+'Causas 1990'!L17+'Causas 1991'!L17+'Causas 1992'!L17+'Causas 1993'!L17+'Causas 1994'!L17+'Causas 1995'!L17+'Causas 1996'!L17+'Causas 1997'!L17+'Causas 1998'!L17+'Causas 1999'!L17+'Causas 2000'!L17+'Causas 2001'!L17+'Causas 2002'!L17</f>
        <v>8303.84</v>
      </c>
      <c r="M17" s="55">
        <f t="shared" si="3"/>
        <v>9.819719995411699</v>
      </c>
      <c r="N17" s="54">
        <f>+'Causas 1987'!N17+'Causas 1988'!N17+'Causas 1989'!N17+'Causas 1990'!N17+'Causas 1991'!N17+'Causas 1992'!N17+'Causas 1993'!N17+'Causas 1994'!N17+'Causas 1995'!N17+'Causas 1996'!N17+'Causas 1997'!N17+'Causas 1998'!N17+'Causas 1999'!N17+'Causas 2000'!N17+'Causas 2001'!N17+'Causas 2002'!N17</f>
        <v>27776.859999999997</v>
      </c>
      <c r="O17" s="55">
        <f t="shared" si="4"/>
        <v>12.031722810441302</v>
      </c>
      <c r="P17" s="54">
        <f>+'Causas 1987'!P17+'Causas 1988'!P17+'Causas 1989'!P17+'Causas 1990'!P17+'Causas 1991'!P17+'Causas 1992'!P17+'Causas 1993'!P17+'Causas 1994'!P17+'Causas 1995'!P17+'Causas 1996'!P17+'Causas 1997'!P17+'Causas 1998'!P17+'Causas 1999'!P17+'Causas 2000'!P17+'Causas 2001'!P17+'Causas 2002'!P17</f>
        <v>30692.79</v>
      </c>
      <c r="Q17" s="55">
        <f t="shared" si="5"/>
        <v>23.500514070084417</v>
      </c>
      <c r="R17" s="54">
        <f>+'Causas 1987'!R17+'Causas 1988'!R17+'Causas 1989'!R17+'Causas 1990'!R17+'Causas 1991'!R17+'Causas 1992'!R17+'Causas 1993'!R17+'Causas 1994'!R17+'Causas 1995'!R17+'Causas 1996'!R17+'Causas 1997'!R17+'Causas 1998'!R17+'Causas 1999'!R17+'Causas 2000'!R17+'Causas 2001'!R17+'Causas 2002'!R17</f>
        <v>502.26</v>
      </c>
      <c r="S17" s="55">
        <f t="shared" si="6"/>
        <v>2.516886228985232</v>
      </c>
      <c r="T17" s="54">
        <f>+'Causas 1987'!T17+'Causas 1988'!T17+'Causas 1989'!T17+'Causas 1990'!T17+'Causas 1991'!T17+'Causas 1992'!T17+'Causas 1993'!T17+'Causas 1994'!T17+'Causas 1995'!T17+'Causas 1996'!T17+'Causas 1997'!T17+'Causas 1998'!T17+'Causas 1999'!T17+'Causas 2000'!T17+'Causas 2001'!T17+'Causas 2002'!T17</f>
        <v>82.81</v>
      </c>
      <c r="U17" s="55">
        <f t="shared" si="7"/>
        <v>0.09695134215733772</v>
      </c>
      <c r="V17" s="54">
        <f>+'Causas 1987'!V17+'Causas 1988'!V17+'Causas 1989'!V17+'Causas 1990'!V17+'Causas 1991'!V17+'Causas 1992'!V17+'Causas 1993'!V17+'Causas 1994'!V17+'Causas 1995'!V17+'Causas 1996'!V17+'Causas 1997'!V17+'Causas 1998'!V17+'Causas 1999'!V17+'Causas 2000'!V17+'Causas 2001'!V17+'Causas 2002'!V17</f>
        <v>46.17</v>
      </c>
      <c r="W17" s="55">
        <f t="shared" si="8"/>
        <v>0.1044721880417925</v>
      </c>
      <c r="X17" s="54">
        <f>+'Causas 1987'!X17+'Causas 1988'!X17+'Causas 1989'!X17+'Causas 1990'!X17+'Causas 1991'!X17+'Causas 1992'!X17+'Causas 1993'!X17+'Causas 1994'!X17+'Causas 1995'!X17+'Causas 1996'!X17+'Causas 1997'!X17+'Causas 1998'!X17+'Causas 1999'!X17+'Causas 2000'!X17+'Causas 2001'!X17+'Causas 2002'!X17</f>
        <v>602.8399999999999</v>
      </c>
      <c r="Y17" s="55">
        <f t="shared" si="9"/>
        <v>9.919438703647634</v>
      </c>
      <c r="Z17" s="54">
        <f t="shared" si="11"/>
        <v>72892.03999999998</v>
      </c>
      <c r="AA17" s="56">
        <f t="shared" si="10"/>
        <v>8.037427052659957</v>
      </c>
      <c r="AC17" s="10"/>
    </row>
    <row r="18" spans="1:29" ht="30" customHeight="1">
      <c r="A18" s="103" t="s">
        <v>176</v>
      </c>
      <c r="B18" s="58">
        <f>+'Causas 1987'!B18+'Causas 1988'!B18+'Causas 1989'!B18+'Causas 1990'!B18+'Causas 1991'!B18+'Causas 1992'!B18+'Causas 1993'!B18+'Causas 1994'!B18+'Causas 1995'!B18+'Causas 1996'!B18+'Causas 1997'!B18+'Causas 1998'!B18+'Causas 1999'!B18+'Causas 2000'!B18+'Causas 2001'!B18+'Causas 2002'!B18</f>
        <v>0</v>
      </c>
      <c r="C18" s="59">
        <v>0</v>
      </c>
      <c r="D18" s="58">
        <f>+'Causas 1987'!D18+'Causas 1988'!D18+'Causas 1989'!D18+'Causas 1990'!D18+'Causas 1991'!D18+'Causas 1992'!D18+'Causas 1993'!D18+'Causas 1994'!D18+'Causas 1995'!D18+'Causas 1996'!D18+'Causas 1997'!D18+'Causas 1998'!D18+'Causas 1999'!D18+'Causas 2000'!D18+'Causas 2001'!D18+'Causas 2002'!D18</f>
        <v>6114.300000000001</v>
      </c>
      <c r="E18" s="59">
        <f t="shared" si="0"/>
        <v>53.65854514722906</v>
      </c>
      <c r="F18" s="58">
        <f>+'Causas 1987'!F18+'Causas 1988'!F18+'Causas 1989'!F18+'Causas 1990'!F18+'Causas 1991'!F18+'Causas 1992'!F18+'Causas 1993'!F18+'Causas 1994'!F18+'Causas 1995'!F18+'Causas 1996'!F18+'Causas 1997'!F18+'Causas 1998'!F18+'Causas 1999'!F18+'Causas 2000'!F18+'Causas 2001'!F18+'Causas 2002'!F18</f>
        <v>10731.519999999999</v>
      </c>
      <c r="G18" s="59">
        <f t="shared" si="0"/>
        <v>8.984127053226887</v>
      </c>
      <c r="H18" s="58">
        <f>+'Causas 1987'!H18+'Causas 1988'!H18+'Causas 1989'!H18+'Causas 1990'!H18+'Causas 1991'!H18+'Causas 1992'!H18+'Causas 1993'!H18+'Causas 1994'!H18+'Causas 1995'!H18+'Causas 1996'!H18+'Causas 1997'!H18+'Causas 1998'!H18+'Causas 1999'!H18+'Causas 2000'!H18+'Causas 2001'!H18+'Causas 2002'!H18</f>
        <v>4931.44</v>
      </c>
      <c r="I18" s="59">
        <f t="shared" si="1"/>
        <v>7.849771547618441</v>
      </c>
      <c r="J18" s="58">
        <f>+'Causas 1987'!J18+'Causas 1988'!J18+'Causas 1989'!J18+'Causas 1990'!J18+'Causas 1991'!J18+'Causas 1992'!J18+'Causas 1993'!J18+'Causas 1994'!J18+'Causas 1995'!J18+'Causas 1996'!J18+'Causas 1997'!J18+'Causas 1998'!J18+'Causas 1999'!J18+'Causas 2000'!J18+'Causas 2001'!J18+'Causas 2002'!J18</f>
        <v>4.0600000000000005</v>
      </c>
      <c r="K18" s="59">
        <f t="shared" si="2"/>
        <v>0.0036390170387561593</v>
      </c>
      <c r="L18" s="58">
        <f>+'Causas 1987'!L18+'Causas 1988'!L18+'Causas 1989'!L18+'Causas 1990'!L18+'Causas 1991'!L18+'Causas 1992'!L18+'Causas 1993'!L18+'Causas 1994'!L18+'Causas 1995'!L18+'Causas 1996'!L18+'Causas 1997'!L18+'Causas 1998'!L18+'Causas 1999'!L18+'Causas 2000'!L18+'Causas 2001'!L18+'Causas 2002'!L18</f>
        <v>1425.85</v>
      </c>
      <c r="M18" s="59">
        <f t="shared" si="3"/>
        <v>1.6861413220218322</v>
      </c>
      <c r="N18" s="58">
        <f>+'Causas 1987'!N18+'Causas 1988'!N18+'Causas 1989'!N18+'Causas 1990'!N18+'Causas 1991'!N18+'Causas 1992'!N18+'Causas 1993'!N18+'Causas 1994'!N18+'Causas 1995'!N18+'Causas 1996'!N18+'Causas 1997'!N18+'Causas 1998'!N18+'Causas 1999'!N18+'Causas 2000'!N18+'Causas 2001'!N18+'Causas 2002'!N18</f>
        <v>49450.57000000001</v>
      </c>
      <c r="O18" s="59">
        <f t="shared" si="4"/>
        <v>21.419827549201905</v>
      </c>
      <c r="P18" s="58">
        <f>+'Causas 1987'!P18+'Causas 1988'!P18+'Causas 1989'!P18+'Causas 1990'!P18+'Causas 1991'!P18+'Causas 1992'!P18+'Causas 1993'!P18+'Causas 1994'!P18+'Causas 1995'!P18+'Causas 1996'!P18+'Causas 1997'!P18+'Causas 1998'!P18+'Causas 1999'!P18+'Causas 2000'!P18+'Causas 2001'!P18+'Causas 2002'!P18</f>
        <v>30096.34000000003</v>
      </c>
      <c r="Q18" s="59">
        <f t="shared" si="5"/>
        <v>23.043830868032693</v>
      </c>
      <c r="R18" s="58">
        <f>+'Causas 1987'!R18+'Causas 1988'!R18+'Causas 1989'!R18+'Causas 1990'!R18+'Causas 1991'!R18+'Causas 1992'!R18+'Causas 1993'!R18+'Causas 1994'!R18+'Causas 1995'!R18+'Causas 1996'!R18+'Causas 1997'!R18+'Causas 1998'!R18+'Causas 1999'!R18+'Causas 2000'!R18+'Causas 2001'!R18+'Causas 2002'!R18</f>
        <v>4570.92</v>
      </c>
      <c r="S18" s="59">
        <f t="shared" si="6"/>
        <v>22.905438621019346</v>
      </c>
      <c r="T18" s="58">
        <f>+'Causas 1987'!T18+'Causas 1988'!T18+'Causas 1989'!T18+'Causas 1990'!T18+'Causas 1991'!T18+'Causas 1992'!T18+'Causas 1993'!T18+'Causas 1994'!T18+'Causas 1995'!T18+'Causas 1996'!T18+'Causas 1997'!T18+'Causas 1998'!T18+'Causas 1999'!T18+'Causas 2000'!T18+'Causas 2001'!T18+'Causas 2002'!T18</f>
        <v>8235.389999999998</v>
      </c>
      <c r="U18" s="59">
        <f t="shared" si="7"/>
        <v>9.641735462976902</v>
      </c>
      <c r="V18" s="58">
        <f>+'Causas 1987'!V18+'Causas 1988'!V18+'Causas 1989'!V18+'Causas 1990'!V18+'Causas 1991'!V18+'Causas 1992'!V18+'Causas 1993'!V18+'Causas 1994'!V18+'Causas 1995'!V18+'Causas 1996'!V18+'Causas 1997'!V18+'Causas 1998'!V18+'Causas 1999'!V18+'Causas 2000'!V18+'Causas 2001'!V18+'Causas 2002'!V18</f>
        <v>18434.12</v>
      </c>
      <c r="W18" s="59">
        <f t="shared" si="8"/>
        <v>41.71221249783339</v>
      </c>
      <c r="X18" s="58">
        <f>+'Causas 1987'!X18+'Causas 1988'!X18+'Causas 1989'!X18+'Causas 1990'!X18+'Causas 1991'!X18+'Causas 1992'!X18+'Causas 1993'!X18+'Causas 1994'!X18+'Causas 1995'!X18+'Causas 1996'!X18+'Causas 1997'!X18+'Causas 1998'!X18+'Causas 1999'!X18+'Causas 2000'!X18+'Causas 2001'!X18+'Causas 2002'!X18</f>
        <v>2331.5000000000005</v>
      </c>
      <c r="Y18" s="59">
        <f t="shared" si="9"/>
        <v>38.36369739492148</v>
      </c>
      <c r="Z18" s="58">
        <f t="shared" si="11"/>
        <v>136326.01000000004</v>
      </c>
      <c r="AA18" s="60">
        <f t="shared" si="10"/>
        <v>15.031961799329425</v>
      </c>
      <c r="AC18" s="10"/>
    </row>
    <row r="19" spans="1:29" ht="30" customHeight="1">
      <c r="A19" s="106" t="s">
        <v>41</v>
      </c>
      <c r="B19" s="174">
        <f>SUM(B10:B18)</f>
        <v>0</v>
      </c>
      <c r="C19" s="106">
        <v>0</v>
      </c>
      <c r="D19" s="174">
        <f aca="true" t="shared" si="12" ref="D19:AA19">SUM(D10:D18)</f>
        <v>11394.83</v>
      </c>
      <c r="E19" s="175">
        <f t="shared" si="12"/>
        <v>100</v>
      </c>
      <c r="F19" s="174">
        <f t="shared" si="12"/>
        <v>119449.78</v>
      </c>
      <c r="G19" s="106">
        <f t="shared" si="12"/>
        <v>100</v>
      </c>
      <c r="H19" s="174">
        <f t="shared" si="12"/>
        <v>62822.72</v>
      </c>
      <c r="I19" s="106">
        <f t="shared" si="12"/>
        <v>100</v>
      </c>
      <c r="J19" s="174">
        <f t="shared" si="12"/>
        <v>111568.59000000001</v>
      </c>
      <c r="K19" s="106">
        <f t="shared" si="12"/>
        <v>100</v>
      </c>
      <c r="L19" s="174">
        <f t="shared" si="12"/>
        <v>84562.90000000001</v>
      </c>
      <c r="M19" s="106">
        <f t="shared" si="12"/>
        <v>99.99999999999999</v>
      </c>
      <c r="N19" s="174">
        <f t="shared" si="12"/>
        <v>230863.53</v>
      </c>
      <c r="O19" s="106">
        <f t="shared" si="12"/>
        <v>100</v>
      </c>
      <c r="P19" s="174">
        <f t="shared" si="12"/>
        <v>130604.76000000007</v>
      </c>
      <c r="Q19" s="106">
        <f t="shared" si="12"/>
        <v>100</v>
      </c>
      <c r="R19" s="174">
        <f t="shared" si="12"/>
        <v>19955.610000000004</v>
      </c>
      <c r="S19" s="106">
        <f t="shared" si="12"/>
        <v>99.99999999999996</v>
      </c>
      <c r="T19" s="174">
        <f t="shared" si="12"/>
        <v>85413.98</v>
      </c>
      <c r="U19" s="106">
        <f t="shared" si="12"/>
        <v>100.00000000000001</v>
      </c>
      <c r="V19" s="174">
        <f t="shared" si="12"/>
        <v>44193.58</v>
      </c>
      <c r="W19" s="106">
        <f t="shared" si="12"/>
        <v>99.99999999999999</v>
      </c>
      <c r="X19" s="174">
        <f t="shared" si="12"/>
        <v>6077.360000000001</v>
      </c>
      <c r="Y19" s="106">
        <f t="shared" si="12"/>
        <v>100</v>
      </c>
      <c r="Z19" s="174">
        <f t="shared" si="12"/>
        <v>906907.6400000001</v>
      </c>
      <c r="AA19" s="106">
        <f t="shared" si="12"/>
        <v>100</v>
      </c>
      <c r="AC19" s="10"/>
    </row>
  </sheetData>
  <sheetProtection/>
  <mergeCells count="4">
    <mergeCell ref="A4:Z4"/>
    <mergeCell ref="A5:Z5"/>
    <mergeCell ref="B7:AA7"/>
    <mergeCell ref="Z8:AA8"/>
  </mergeCells>
  <printOptions/>
  <pageMargins left="0.7" right="0.7" top="0.75" bottom="0.75" header="0.3" footer="0.3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8.28125" style="0" customWidth="1"/>
    <col min="5" max="5" width="6.421875" style="0" customWidth="1"/>
    <col min="6" max="6" width="7.421875" style="0" customWidth="1"/>
    <col min="7" max="7" width="6.421875" style="0" customWidth="1"/>
    <col min="8" max="8" width="5.8515625" style="0" customWidth="1"/>
    <col min="9" max="9" width="6.421875" style="0" customWidth="1"/>
    <col min="10" max="10" width="7.281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8.7109375" style="0" bestFit="1" customWidth="1"/>
    <col min="15" max="15" width="6.421875" style="0" customWidth="1"/>
    <col min="16" max="16" width="8.7109375" style="0" bestFit="1" customWidth="1"/>
    <col min="17" max="17" width="6.421875" style="0" customWidth="1"/>
    <col min="18" max="18" width="7.7109375" style="0" bestFit="1" customWidth="1"/>
    <col min="19" max="19" width="6.421875" style="0" customWidth="1"/>
    <col min="20" max="20" width="8.7109375" style="0" bestFit="1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8.7109375" style="0" bestFit="1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252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8">
      <c r="A5" s="197" t="s">
        <v>218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7" spans="1:27" ht="24.75" customHeight="1">
      <c r="A7" s="219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6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7" t="s">
        <v>253</v>
      </c>
      <c r="AA8" s="229" t="s">
        <v>3</v>
      </c>
    </row>
    <row r="9" spans="1:27" ht="24.75" customHeight="1">
      <c r="A9" s="220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8"/>
      <c r="AA9" s="203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41.5</v>
      </c>
      <c r="G10" s="133">
        <f aca="true" t="shared" si="1" ref="G10:G19">((F10/F$19*100))</f>
        <v>0.7969841352146</v>
      </c>
      <c r="H10" s="160">
        <f>SUM(H30:H38)</f>
        <v>0</v>
      </c>
      <c r="I10" s="133">
        <f aca="true" t="shared" si="2" ref="I10:I19">((H10/H$19*100))</f>
        <v>0</v>
      </c>
      <c r="J10" s="118">
        <v>74.95</v>
      </c>
      <c r="K10" s="133">
        <f aca="true" t="shared" si="3" ref="K10:K19">((J10/J$19*100))</f>
        <v>2.1345856995574186</v>
      </c>
      <c r="L10" s="118">
        <v>1223.65</v>
      </c>
      <c r="M10" s="133">
        <f aca="true" t="shared" si="4" ref="M10:M19">((L10/L$19*100))</f>
        <v>41.964457186754096</v>
      </c>
      <c r="N10" s="134">
        <v>2676.34</v>
      </c>
      <c r="O10" s="133">
        <f aca="true" t="shared" si="5" ref="O10:O19">((N10/N$19*100))</f>
        <v>8.056414225290254</v>
      </c>
      <c r="P10" s="160">
        <f>SUM(P30:P38)</f>
        <v>101.66</v>
      </c>
      <c r="Q10" s="133">
        <f aca="true" t="shared" si="6" ref="Q10:S19">((P10/P$19*100))</f>
        <v>0.30002449540932397</v>
      </c>
      <c r="R10" s="160">
        <f>SUM(R30:R38)</f>
        <v>101.51</v>
      </c>
      <c r="S10" s="133">
        <f t="shared" si="6"/>
        <v>3.972807539371928</v>
      </c>
      <c r="T10" s="160">
        <f>SUM(T30:T38)</f>
        <v>931.9100000000001</v>
      </c>
      <c r="U10" s="133">
        <f aca="true" t="shared" si="7" ref="U10:U19">((T10/T$19*100))</f>
        <v>22.244474149042826</v>
      </c>
      <c r="V10" s="160">
        <f>SUM(V30:V38)</f>
        <v>0</v>
      </c>
      <c r="W10" s="133">
        <f aca="true" t="shared" si="8" ref="W10:W19">((V10/V$19*100))</f>
        <v>0</v>
      </c>
      <c r="X10" s="160">
        <f>SUM(X30:X38)</f>
        <v>1.02</v>
      </c>
      <c r="Y10" s="133">
        <f aca="true" t="shared" si="9" ref="Y10:Y19">((X10/X$19*100))</f>
        <v>0.7226354941551543</v>
      </c>
      <c r="Z10" s="98">
        <f>SUM(B10+D10+F10+H10+J10+L10+N10+P10+T10+V10+X10+R10)</f>
        <v>5152.540000000001</v>
      </c>
      <c r="AA10" s="133">
        <f aca="true" t="shared" si="10" ref="AA10:AA19">((Z10/Z$19*100))</f>
        <v>5.721458361486984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275</v>
      </c>
      <c r="E11" s="135">
        <f t="shared" si="0"/>
        <v>11.83269006527342</v>
      </c>
      <c r="F11" s="119">
        <v>1276.74</v>
      </c>
      <c r="G11" s="135">
        <f t="shared" si="1"/>
        <v>24.51907288659972</v>
      </c>
      <c r="H11" s="161">
        <f>SUM(H39:H46)</f>
        <v>476.22</v>
      </c>
      <c r="I11" s="135">
        <f t="shared" si="2"/>
        <v>27.137516810649405</v>
      </c>
      <c r="J11" s="119">
        <v>261.81</v>
      </c>
      <c r="K11" s="135">
        <f t="shared" si="3"/>
        <v>7.456382681802906</v>
      </c>
      <c r="L11" s="119">
        <v>85.66</v>
      </c>
      <c r="M11" s="135">
        <f t="shared" si="4"/>
        <v>2.9376663282943287</v>
      </c>
      <c r="N11" s="136">
        <v>1061.83</v>
      </c>
      <c r="O11" s="135">
        <f t="shared" si="5"/>
        <v>3.196358578073021</v>
      </c>
      <c r="P11" s="119">
        <f>SUM(P39:P46)</f>
        <v>606.27</v>
      </c>
      <c r="Q11" s="135">
        <f t="shared" si="6"/>
        <v>1.7892568446961525</v>
      </c>
      <c r="R11" s="119">
        <f>SUM(R39:R46)</f>
        <v>1969.0600000000002</v>
      </c>
      <c r="S11" s="135">
        <f t="shared" si="6"/>
        <v>77.06330818122046</v>
      </c>
      <c r="T11" s="119">
        <f>SUM(T39:T46)</f>
        <v>84.97</v>
      </c>
      <c r="U11" s="135">
        <f t="shared" si="7"/>
        <v>2.0282140640664537</v>
      </c>
      <c r="V11" s="119">
        <f>SUM(V39:V46)</f>
        <v>123.83</v>
      </c>
      <c r="W11" s="135">
        <f t="shared" si="8"/>
        <v>35.012865100234684</v>
      </c>
      <c r="X11" s="119">
        <f>SUM(X39:X46)</f>
        <v>4.6499999999999995</v>
      </c>
      <c r="Y11" s="135">
        <f t="shared" si="9"/>
        <v>3.2943676939426147</v>
      </c>
      <c r="Z11" s="101">
        <f aca="true" t="shared" si="11" ref="Z11:Z18">SUM(B11+D11+F11+H11+J11+L11+N11+P11+T11+V11+X11+R11)</f>
        <v>6226.04</v>
      </c>
      <c r="AA11" s="135">
        <f t="shared" si="10"/>
        <v>6.9134890009495145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16</v>
      </c>
      <c r="E12" s="135">
        <f t="shared" si="0"/>
        <v>0.6884474219795444</v>
      </c>
      <c r="F12" s="119">
        <v>4.83</v>
      </c>
      <c r="G12" s="135">
        <f t="shared" si="1"/>
        <v>0.09275743067678356</v>
      </c>
      <c r="H12" s="161">
        <f>SUM(H47:H52)</f>
        <v>36.2</v>
      </c>
      <c r="I12" s="135">
        <f t="shared" si="2"/>
        <v>2.0628661302454927</v>
      </c>
      <c r="J12" s="119">
        <v>178.6</v>
      </c>
      <c r="K12" s="135">
        <f t="shared" si="3"/>
        <v>5.086551113288258</v>
      </c>
      <c r="L12" s="119">
        <v>64.75</v>
      </c>
      <c r="M12" s="135">
        <f t="shared" si="4"/>
        <v>2.220568465527175</v>
      </c>
      <c r="N12" s="136">
        <v>244.56</v>
      </c>
      <c r="O12" s="135">
        <f t="shared" si="5"/>
        <v>0.7361832438841792</v>
      </c>
      <c r="P12" s="119">
        <f>SUM(P47:P52)</f>
        <v>489.2799999999999</v>
      </c>
      <c r="Q12" s="135">
        <f t="shared" si="6"/>
        <v>1.4439896233904586</v>
      </c>
      <c r="R12" s="119">
        <f>SUM(R47:R52)</f>
        <v>1.02</v>
      </c>
      <c r="S12" s="135">
        <f t="shared" si="6"/>
        <v>0.039919847208741664</v>
      </c>
      <c r="T12" s="119">
        <f>SUM(T47:T52)</f>
        <v>2.53</v>
      </c>
      <c r="U12" s="135">
        <f t="shared" si="7"/>
        <v>0.060390509380818254</v>
      </c>
      <c r="V12" s="119">
        <f>SUM(V47:V52)</f>
        <v>0.02</v>
      </c>
      <c r="W12" s="135">
        <f t="shared" si="8"/>
        <v>0.005654989114145956</v>
      </c>
      <c r="X12" s="119">
        <f>SUM(X47:X52)</f>
        <v>41.13999999999999</v>
      </c>
      <c r="Y12" s="135">
        <f t="shared" si="9"/>
        <v>29.14629826425788</v>
      </c>
      <c r="Z12" s="101">
        <f t="shared" si="11"/>
        <v>1078.93</v>
      </c>
      <c r="AA12" s="135">
        <f t="shared" si="10"/>
        <v>1.198060193605319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</v>
      </c>
      <c r="E13" s="135">
        <f t="shared" si="0"/>
        <v>0</v>
      </c>
      <c r="F13" s="119">
        <v>363.66</v>
      </c>
      <c r="G13" s="135">
        <f t="shared" si="1"/>
        <v>6.983885556919072</v>
      </c>
      <c r="H13" s="161">
        <f>SUM(H53:H54)</f>
        <v>16.36</v>
      </c>
      <c r="I13" s="135">
        <f t="shared" si="2"/>
        <v>0.9322787262656423</v>
      </c>
      <c r="J13" s="119">
        <v>29.4</v>
      </c>
      <c r="K13" s="135">
        <f t="shared" si="3"/>
        <v>0.8373158047630167</v>
      </c>
      <c r="L13" s="119">
        <v>12.65</v>
      </c>
      <c r="M13" s="135">
        <f t="shared" si="4"/>
        <v>0.43382534500260633</v>
      </c>
      <c r="N13" s="136">
        <v>2106.18</v>
      </c>
      <c r="O13" s="135">
        <f t="shared" si="5"/>
        <v>6.340098236031978</v>
      </c>
      <c r="P13" s="119">
        <f>SUM(P53:P54)</f>
        <v>113.94000000000001</v>
      </c>
      <c r="Q13" s="135">
        <f t="shared" si="6"/>
        <v>0.33626589619258684</v>
      </c>
      <c r="R13" s="119">
        <f>SUM(R53:R54)</f>
        <v>2.9000000000000004</v>
      </c>
      <c r="S13" s="135">
        <f t="shared" si="6"/>
        <v>0.1134976048091675</v>
      </c>
      <c r="T13" s="119">
        <f>SUM(T53:T54)</f>
        <v>30.200000000000003</v>
      </c>
      <c r="U13" s="135">
        <f t="shared" si="7"/>
        <v>0.7208669499212299</v>
      </c>
      <c r="V13" s="119">
        <f>SUM(V53:V54)</f>
        <v>3</v>
      </c>
      <c r="W13" s="135">
        <f t="shared" si="8"/>
        <v>0.8482483671218933</v>
      </c>
      <c r="X13" s="119">
        <f>SUM(X53:X54)</f>
        <v>0.03</v>
      </c>
      <c r="Y13" s="135">
        <f t="shared" si="9"/>
        <v>0.02125398512221042</v>
      </c>
      <c r="Z13" s="101">
        <f t="shared" si="11"/>
        <v>2678.32</v>
      </c>
      <c r="AA13" s="135">
        <f t="shared" si="10"/>
        <v>2.974047044513544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0.04</v>
      </c>
      <c r="E14" s="135">
        <f t="shared" si="0"/>
        <v>0.001721118554948861</v>
      </c>
      <c r="F14" s="119">
        <v>2263.68</v>
      </c>
      <c r="G14" s="135">
        <f t="shared" si="1"/>
        <v>43.47269993259243</v>
      </c>
      <c r="H14" s="161">
        <f>SUM(H55:H57)</f>
        <v>636.97</v>
      </c>
      <c r="I14" s="135">
        <f t="shared" si="2"/>
        <v>36.29789610448816</v>
      </c>
      <c r="J14" s="119">
        <v>676.08</v>
      </c>
      <c r="K14" s="135">
        <f t="shared" si="3"/>
        <v>19.25484589401974</v>
      </c>
      <c r="L14" s="119">
        <v>527.22</v>
      </c>
      <c r="M14" s="135">
        <f t="shared" si="4"/>
        <v>18.080742955911</v>
      </c>
      <c r="N14" s="136">
        <v>3104.97</v>
      </c>
      <c r="O14" s="135">
        <f t="shared" si="5"/>
        <v>9.34669155529547</v>
      </c>
      <c r="P14" s="119">
        <f>SUM(P55:P57)</f>
        <v>2935.6800000000053</v>
      </c>
      <c r="Q14" s="135">
        <f t="shared" si="6"/>
        <v>8.663937740342769</v>
      </c>
      <c r="R14" s="119">
        <f>SUM(R55:R57)</f>
        <v>227.42999999999998</v>
      </c>
      <c r="S14" s="135">
        <f t="shared" si="6"/>
        <v>8.900951814396192</v>
      </c>
      <c r="T14" s="119">
        <f>SUM(T55:T57)</f>
        <v>493.42</v>
      </c>
      <c r="U14" s="135">
        <f t="shared" si="7"/>
        <v>11.77782021291832</v>
      </c>
      <c r="V14" s="119">
        <f>SUM(V55:V57)</f>
        <v>3.2</v>
      </c>
      <c r="W14" s="135">
        <f t="shared" si="8"/>
        <v>0.9047982582633529</v>
      </c>
      <c r="X14" s="119">
        <f>SUM(X55:X57)</f>
        <v>52.19999999999999</v>
      </c>
      <c r="Y14" s="135">
        <f t="shared" si="9"/>
        <v>36.98193411264612</v>
      </c>
      <c r="Z14" s="101">
        <f t="shared" si="11"/>
        <v>10920.890000000007</v>
      </c>
      <c r="AA14" s="135">
        <f t="shared" si="10"/>
        <v>12.12672146269211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v>273.39</v>
      </c>
      <c r="G15" s="135">
        <f t="shared" si="1"/>
        <v>5.250301029549867</v>
      </c>
      <c r="H15" s="161">
        <f>SUM(H58:H60)</f>
        <v>71.3</v>
      </c>
      <c r="I15" s="135">
        <f t="shared" si="2"/>
        <v>4.063048483052586</v>
      </c>
      <c r="J15" s="119">
        <v>416.58</v>
      </c>
      <c r="K15" s="135">
        <f t="shared" si="3"/>
        <v>11.8642523111625</v>
      </c>
      <c r="L15" s="119">
        <v>15.2</v>
      </c>
      <c r="M15" s="135">
        <f t="shared" si="4"/>
        <v>0.5212763038766496</v>
      </c>
      <c r="N15" s="136">
        <v>18.54</v>
      </c>
      <c r="O15" s="135">
        <f t="shared" si="5"/>
        <v>0.055809769960797694</v>
      </c>
      <c r="P15" s="119">
        <f>SUM(P58:P60)</f>
        <v>10.84</v>
      </c>
      <c r="Q15" s="135">
        <f t="shared" si="6"/>
        <v>0.03199159482822223</v>
      </c>
      <c r="R15" s="119">
        <f>SUM(R58:R60)</f>
        <v>11.120000000000001</v>
      </c>
      <c r="S15" s="135">
        <f t="shared" si="6"/>
        <v>0.43520460878549744</v>
      </c>
      <c r="T15" s="119">
        <f>SUM(T58:T60)</f>
        <v>0.8</v>
      </c>
      <c r="U15" s="135">
        <f t="shared" si="7"/>
        <v>0.01909581324294649</v>
      </c>
      <c r="V15" s="119">
        <f>SUM(V58:V60)</f>
        <v>60.02</v>
      </c>
      <c r="W15" s="135">
        <f t="shared" si="8"/>
        <v>16.970622331552015</v>
      </c>
      <c r="X15" s="119">
        <f>SUM(X58:X60)</f>
        <v>18.580000000000002</v>
      </c>
      <c r="Y15" s="135">
        <f t="shared" si="9"/>
        <v>13.163301452355652</v>
      </c>
      <c r="Z15" s="101">
        <f t="shared" si="11"/>
        <v>896.37</v>
      </c>
      <c r="AA15" s="135">
        <f t="shared" si="10"/>
        <v>0.9953428079133955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2033.01</v>
      </c>
      <c r="E16" s="135">
        <f t="shared" si="0"/>
        <v>87.4762808349146</v>
      </c>
      <c r="F16" s="119">
        <v>922.85</v>
      </c>
      <c r="G16" s="135">
        <f t="shared" si="1"/>
        <v>17.72281467910346</v>
      </c>
      <c r="H16" s="161">
        <f>SUM(H61:H64)</f>
        <v>437.6400000000002</v>
      </c>
      <c r="I16" s="135">
        <f t="shared" si="2"/>
        <v>24.939025780128112</v>
      </c>
      <c r="J16" s="119">
        <v>1866.65</v>
      </c>
      <c r="K16" s="135">
        <f t="shared" si="3"/>
        <v>53.162433570098145</v>
      </c>
      <c r="L16" s="119">
        <v>499.22</v>
      </c>
      <c r="M16" s="135">
        <f t="shared" si="4"/>
        <v>17.12049713298033</v>
      </c>
      <c r="N16" s="136">
        <v>3774.39</v>
      </c>
      <c r="O16" s="135">
        <f t="shared" si="5"/>
        <v>11.361803540579029</v>
      </c>
      <c r="P16" s="119">
        <f>SUM(P61:P64)</f>
        <v>3036.4199999999987</v>
      </c>
      <c r="Q16" s="135">
        <f t="shared" si="6"/>
        <v>8.961247081947464</v>
      </c>
      <c r="R16" s="119">
        <f>SUM(R61:R64)</f>
        <v>12.120000000000001</v>
      </c>
      <c r="S16" s="135">
        <f t="shared" si="6"/>
        <v>0.4743417138921069</v>
      </c>
      <c r="T16" s="119">
        <f>SUM(T61:T64)</f>
        <v>819.1500000000002</v>
      </c>
      <c r="U16" s="135">
        <f t="shared" si="7"/>
        <v>19.55291927244952</v>
      </c>
      <c r="V16" s="119">
        <f>SUM(V61:V64)</f>
        <v>0.01</v>
      </c>
      <c r="W16" s="135">
        <f t="shared" si="8"/>
        <v>0.002827494557072978</v>
      </c>
      <c r="X16" s="119">
        <f>SUM(X61:X64)</f>
        <v>0.14</v>
      </c>
      <c r="Y16" s="135">
        <f t="shared" si="9"/>
        <v>0.09918526390364864</v>
      </c>
      <c r="Z16" s="101">
        <f t="shared" si="11"/>
        <v>13401.599999999999</v>
      </c>
      <c r="AA16" s="135">
        <f t="shared" si="10"/>
        <v>14.881339373843566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13.74</v>
      </c>
      <c r="G17" s="135">
        <f t="shared" si="1"/>
        <v>0.26386896428550854</v>
      </c>
      <c r="H17" s="161">
        <f>SUM(H65:H67)</f>
        <v>80.14999999999999</v>
      </c>
      <c r="I17" s="135">
        <f t="shared" si="2"/>
        <v>4.567367965170613</v>
      </c>
      <c r="J17" s="119">
        <v>7.15</v>
      </c>
      <c r="K17" s="135">
        <f t="shared" si="3"/>
        <v>0.20363292530801258</v>
      </c>
      <c r="L17" s="119">
        <v>85.95</v>
      </c>
      <c r="M17" s="135">
        <f t="shared" si="4"/>
        <v>2.947611731460397</v>
      </c>
      <c r="N17" s="136">
        <v>548.87</v>
      </c>
      <c r="O17" s="135">
        <f t="shared" si="5"/>
        <v>1.652228071110196</v>
      </c>
      <c r="P17" s="119">
        <f>SUM(P65:P67)</f>
        <v>19955.56</v>
      </c>
      <c r="Q17" s="135">
        <f t="shared" si="6"/>
        <v>58.89392897511794</v>
      </c>
      <c r="R17" s="119">
        <f>SUM(R65:R67)</f>
        <v>113.44999999999999</v>
      </c>
      <c r="S17" s="135">
        <f t="shared" si="6"/>
        <v>4.440104574344845</v>
      </c>
      <c r="T17" s="119">
        <f>SUM(T65:T67)</f>
        <v>0.54</v>
      </c>
      <c r="U17" s="135">
        <f t="shared" si="7"/>
        <v>0.012889673938988879</v>
      </c>
      <c r="V17" s="119">
        <f>SUM(V65:V67)</f>
        <v>20.5</v>
      </c>
      <c r="W17" s="135">
        <f t="shared" si="8"/>
        <v>5.796363841999605</v>
      </c>
      <c r="X17" s="119">
        <f>SUM(X65:X67)</f>
        <v>0</v>
      </c>
      <c r="Y17" s="135">
        <f t="shared" si="9"/>
        <v>0</v>
      </c>
      <c r="Z17" s="101">
        <f t="shared" si="11"/>
        <v>20825.910000000003</v>
      </c>
      <c r="AA17" s="135">
        <f t="shared" si="10"/>
        <v>23.125405509724402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0.02</v>
      </c>
      <c r="E18" s="137">
        <f t="shared" si="0"/>
        <v>0.0008605592774744305</v>
      </c>
      <c r="F18" s="120">
        <v>46.74</v>
      </c>
      <c r="G18" s="137">
        <f t="shared" si="1"/>
        <v>0.8976153850585639</v>
      </c>
      <c r="H18" s="162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401.62</v>
      </c>
      <c r="M18" s="137">
        <f t="shared" si="4"/>
        <v>13.773354550193421</v>
      </c>
      <c r="N18" s="138">
        <v>19684.31</v>
      </c>
      <c r="O18" s="137">
        <f t="shared" si="5"/>
        <v>59.254412779775066</v>
      </c>
      <c r="P18" s="120">
        <f>SUM(P68)</f>
        <v>6634.250000000015</v>
      </c>
      <c r="Q18" s="137">
        <f t="shared" si="6"/>
        <v>19.579357748075076</v>
      </c>
      <c r="R18" s="120">
        <f>SUM(R68)</f>
        <v>116.51</v>
      </c>
      <c r="S18" s="137">
        <f t="shared" si="6"/>
        <v>4.55986411597107</v>
      </c>
      <c r="T18" s="120">
        <f>SUM(T68)</f>
        <v>1825.8799999999994</v>
      </c>
      <c r="U18" s="137">
        <f t="shared" si="7"/>
        <v>43.5833293550389</v>
      </c>
      <c r="V18" s="120">
        <f>SUM(V68)</f>
        <v>143.09</v>
      </c>
      <c r="W18" s="137">
        <f t="shared" si="8"/>
        <v>40.45861961715724</v>
      </c>
      <c r="X18" s="120">
        <f>SUM(X68)</f>
        <v>23.39</v>
      </c>
      <c r="Y18" s="137">
        <f t="shared" si="9"/>
        <v>16.571023733616723</v>
      </c>
      <c r="Z18" s="104">
        <f t="shared" si="11"/>
        <v>28875.810000000016</v>
      </c>
      <c r="AA18" s="137">
        <f t="shared" si="10"/>
        <v>32.06413624527117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2324.07</v>
      </c>
      <c r="E19" s="141">
        <f t="shared" si="0"/>
        <v>100</v>
      </c>
      <c r="F19" s="140">
        <f>SUM(F10:F18)</f>
        <v>5207.13</v>
      </c>
      <c r="G19" s="141">
        <f t="shared" si="1"/>
        <v>100</v>
      </c>
      <c r="H19" s="140">
        <f>SUM(H10:H18)</f>
        <v>1754.8400000000001</v>
      </c>
      <c r="I19" s="141">
        <f t="shared" si="2"/>
        <v>100</v>
      </c>
      <c r="J19" s="140">
        <f>SUM(J10:J18)</f>
        <v>3511.2200000000003</v>
      </c>
      <c r="K19" s="141">
        <f t="shared" si="3"/>
        <v>100</v>
      </c>
      <c r="L19" s="140">
        <f>SUM(L10:L18)</f>
        <v>2915.92</v>
      </c>
      <c r="M19" s="141">
        <f t="shared" si="4"/>
        <v>100</v>
      </c>
      <c r="N19" s="117">
        <f>SUM(N10:N18)</f>
        <v>33219.990000000005</v>
      </c>
      <c r="O19" s="141">
        <f t="shared" si="5"/>
        <v>100</v>
      </c>
      <c r="P19" s="117">
        <f>SUM(P10:P18)</f>
        <v>33883.90000000002</v>
      </c>
      <c r="Q19" s="141">
        <f t="shared" si="6"/>
        <v>100</v>
      </c>
      <c r="R19" s="117">
        <f>SUM(R10:R18)</f>
        <v>2555.12</v>
      </c>
      <c r="S19" s="141">
        <f t="shared" si="6"/>
        <v>100</v>
      </c>
      <c r="T19" s="140">
        <f>SUM(T10:T18)</f>
        <v>4189.4</v>
      </c>
      <c r="U19" s="141">
        <f t="shared" si="7"/>
        <v>100</v>
      </c>
      <c r="V19" s="140">
        <f>SUM(V10:V18)</f>
        <v>353.66999999999996</v>
      </c>
      <c r="W19" s="141">
        <f t="shared" si="8"/>
        <v>100</v>
      </c>
      <c r="X19" s="140">
        <f>SUM(X10:X18)</f>
        <v>141.14999999999998</v>
      </c>
      <c r="Y19" s="141">
        <f t="shared" si="9"/>
        <v>100</v>
      </c>
      <c r="Z19" s="117">
        <f>SUM(Z10:Z18)</f>
        <v>90056.41000000002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30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1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7" t="s">
        <v>253</v>
      </c>
      <c r="AA28" s="229" t="s">
        <v>3</v>
      </c>
    </row>
    <row r="29" spans="1:27" s="2" customFormat="1" ht="15">
      <c r="A29" s="232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8"/>
      <c r="AA29" s="203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>
        <v>0.5</v>
      </c>
      <c r="G30" s="151">
        <f>((F30/F$69*100))</f>
        <v>0.009602218496561458</v>
      </c>
      <c r="H30" s="151"/>
      <c r="I30" s="151">
        <f>((H30/H$69*100))</f>
        <v>0</v>
      </c>
      <c r="J30" s="151">
        <v>2.5</v>
      </c>
      <c r="K30" s="151">
        <f>((J30/J$69*100))</f>
        <v>0.07120032353427014</v>
      </c>
      <c r="L30" s="151">
        <v>0.3</v>
      </c>
      <c r="M30" s="151">
        <f>((L30/L$69*100))</f>
        <v>0.010288700948618229</v>
      </c>
      <c r="N30" s="151">
        <v>62.309999999999995</v>
      </c>
      <c r="O30" s="151">
        <f>((N30/N$69*100))</f>
        <v>0.18756778674526978</v>
      </c>
      <c r="P30" s="151">
        <v>0.05</v>
      </c>
      <c r="Q30" s="151">
        <f>((P30/P$69*100))</f>
        <v>0.0001475627067722428</v>
      </c>
      <c r="R30" s="151"/>
      <c r="S30" s="151">
        <f>((R30/R$69*100))</f>
        <v>0</v>
      </c>
      <c r="T30" s="151">
        <v>6</v>
      </c>
      <c r="U30" s="151">
        <f>((T30/T$69*100))</f>
        <v>0.14321859932209866</v>
      </c>
      <c r="V30" s="151"/>
      <c r="W30" s="151">
        <f>((V30/V$69*100))</f>
        <v>0</v>
      </c>
      <c r="X30" s="151">
        <v>1</v>
      </c>
      <c r="Y30" s="151">
        <f>((X30/X$69*100))</f>
        <v>0.7084661707403472</v>
      </c>
      <c r="Z30" s="151">
        <f>B30+D30+F30+H30+J30+L30+N30+P30+R30+T30+V30+X30</f>
        <v>72.66</v>
      </c>
      <c r="AA30" s="151">
        <f>((Z30/Z$69*100))</f>
        <v>0.08068285276178867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12" ref="E31:E67">((D31/D$69*100))</f>
        <v>0</v>
      </c>
      <c r="F31" s="151">
        <v>0.5</v>
      </c>
      <c r="G31" s="151">
        <f aca="true" t="shared" si="13" ref="G31:G67">((F31/F$69*100))</f>
        <v>0.009602218496561458</v>
      </c>
      <c r="H31" s="151"/>
      <c r="I31" s="151">
        <f aca="true" t="shared" si="14" ref="I31:I67">((H31/H$69*100))</f>
        <v>0</v>
      </c>
      <c r="J31" s="151">
        <v>4</v>
      </c>
      <c r="K31" s="151">
        <f aca="true" t="shared" si="15" ref="K31:K67">((J31/J$69*100))</f>
        <v>0.11392051765483222</v>
      </c>
      <c r="L31" s="151">
        <v>23.2</v>
      </c>
      <c r="M31" s="151">
        <f aca="true" t="shared" si="16" ref="M31:M67">((L31/L$69*100))</f>
        <v>0.7956595400264763</v>
      </c>
      <c r="N31" s="151">
        <v>76.17000000000002</v>
      </c>
      <c r="O31" s="151">
        <f aca="true" t="shared" si="17" ref="O31:O67">((N31/N$69*100))</f>
        <v>0.22928965360916712</v>
      </c>
      <c r="P31" s="151">
        <v>4.5600000000000005</v>
      </c>
      <c r="Q31" s="151">
        <f aca="true" t="shared" si="18" ref="Q31:Q67">((P31/P$69*100))</f>
        <v>0.01345771885762854</v>
      </c>
      <c r="R31" s="151">
        <v>56.54</v>
      </c>
      <c r="S31" s="151">
        <f aca="true" t="shared" si="19" ref="S31:S67">((R31/R$69*100))</f>
        <v>2.212811922727699</v>
      </c>
      <c r="T31" s="151">
        <v>923.9100000000001</v>
      </c>
      <c r="U31" s="151">
        <f aca="true" t="shared" si="20" ref="U31:U67">((T31/T$69*100))</f>
        <v>22.05351601661336</v>
      </c>
      <c r="V31" s="151"/>
      <c r="W31" s="151">
        <f aca="true" t="shared" si="21" ref="W31:W67">((V31/V$69*100))</f>
        <v>0</v>
      </c>
      <c r="X31" s="151">
        <v>0.02</v>
      </c>
      <c r="Y31" s="151">
        <f aca="true" t="shared" si="22" ref="Y31:Y67">((X31/X$69*100))</f>
        <v>0.014169323414806945</v>
      </c>
      <c r="Z31" s="151">
        <f aca="true" t="shared" si="23" ref="Z31:Z67">B31+D31+F31+H31+J31+L31+N31+P31+R31+T31+V31+X31</f>
        <v>1088.9</v>
      </c>
      <c r="AA31" s="151">
        <f aca="true" t="shared" si="24" ref="AA31:AA67">((Z31/Z$69*100))</f>
        <v>1.2091323750662222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12"/>
        <v>0</v>
      </c>
      <c r="F32" s="151"/>
      <c r="G32" s="151">
        <f t="shared" si="13"/>
        <v>0</v>
      </c>
      <c r="H32" s="151"/>
      <c r="I32" s="151">
        <f t="shared" si="14"/>
        <v>0</v>
      </c>
      <c r="J32" s="151"/>
      <c r="K32" s="151">
        <f t="shared" si="15"/>
        <v>0</v>
      </c>
      <c r="L32" s="151"/>
      <c r="M32" s="151">
        <f t="shared" si="16"/>
        <v>0</v>
      </c>
      <c r="N32" s="151">
        <v>0.3</v>
      </c>
      <c r="O32" s="151">
        <f t="shared" si="17"/>
        <v>0.0009030707113397679</v>
      </c>
      <c r="P32" s="151">
        <v>0.1</v>
      </c>
      <c r="Q32" s="151">
        <f t="shared" si="18"/>
        <v>0.0002951254135444856</v>
      </c>
      <c r="R32" s="151">
        <v>0.07</v>
      </c>
      <c r="S32" s="151">
        <f t="shared" si="19"/>
        <v>0.0027395973574626626</v>
      </c>
      <c r="T32" s="151"/>
      <c r="U32" s="151">
        <f t="shared" si="20"/>
        <v>0</v>
      </c>
      <c r="V32" s="151"/>
      <c r="W32" s="151">
        <f t="shared" si="21"/>
        <v>0</v>
      </c>
      <c r="X32" s="151"/>
      <c r="Y32" s="151">
        <f t="shared" si="22"/>
        <v>0</v>
      </c>
      <c r="Z32" s="151">
        <f t="shared" si="23"/>
        <v>0.47000000000000003</v>
      </c>
      <c r="AA32" s="151">
        <f t="shared" si="24"/>
        <v>0.0005218956894858339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12"/>
        <v>0</v>
      </c>
      <c r="F33" s="151"/>
      <c r="G33" s="151">
        <f t="shared" si="13"/>
        <v>0</v>
      </c>
      <c r="H33" s="151"/>
      <c r="I33" s="151">
        <f t="shared" si="14"/>
        <v>0</v>
      </c>
      <c r="J33" s="151"/>
      <c r="K33" s="151">
        <f t="shared" si="15"/>
        <v>0</v>
      </c>
      <c r="L33" s="151">
        <v>0.5</v>
      </c>
      <c r="M33" s="151">
        <f t="shared" si="16"/>
        <v>0.017147834914363714</v>
      </c>
      <c r="N33" s="151">
        <v>12.5</v>
      </c>
      <c r="O33" s="151">
        <f t="shared" si="17"/>
        <v>0.03762794630582366</v>
      </c>
      <c r="P33" s="151">
        <v>69.59</v>
      </c>
      <c r="Q33" s="151">
        <f t="shared" si="18"/>
        <v>0.2053777752856075</v>
      </c>
      <c r="R33" s="151">
        <v>3</v>
      </c>
      <c r="S33" s="151">
        <f t="shared" si="19"/>
        <v>0.11741131531982837</v>
      </c>
      <c r="T33" s="151"/>
      <c r="U33" s="151">
        <f t="shared" si="20"/>
        <v>0</v>
      </c>
      <c r="V33" s="151"/>
      <c r="W33" s="151">
        <f t="shared" si="21"/>
        <v>0</v>
      </c>
      <c r="X33" s="151"/>
      <c r="Y33" s="151">
        <f t="shared" si="22"/>
        <v>0</v>
      </c>
      <c r="Z33" s="151">
        <f t="shared" si="23"/>
        <v>85.59</v>
      </c>
      <c r="AA33" s="151">
        <f t="shared" si="24"/>
        <v>0.09504053630445217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12"/>
        <v>0</v>
      </c>
      <c r="F34" s="151">
        <v>39.5</v>
      </c>
      <c r="G34" s="151">
        <f t="shared" si="13"/>
        <v>0.7585752612283552</v>
      </c>
      <c r="H34" s="151"/>
      <c r="I34" s="151">
        <f t="shared" si="14"/>
        <v>0</v>
      </c>
      <c r="J34" s="151"/>
      <c r="K34" s="151">
        <f t="shared" si="15"/>
        <v>0</v>
      </c>
      <c r="L34" s="151"/>
      <c r="M34" s="151">
        <f t="shared" si="16"/>
        <v>0</v>
      </c>
      <c r="N34" s="151">
        <v>1.04</v>
      </c>
      <c r="O34" s="151">
        <f t="shared" si="17"/>
        <v>0.0031306451326445286</v>
      </c>
      <c r="P34" s="151"/>
      <c r="Q34" s="151">
        <f t="shared" si="18"/>
        <v>0</v>
      </c>
      <c r="R34" s="151">
        <v>40.5</v>
      </c>
      <c r="S34" s="151">
        <f t="shared" si="19"/>
        <v>1.585052756817683</v>
      </c>
      <c r="T34" s="151"/>
      <c r="U34" s="151">
        <f t="shared" si="20"/>
        <v>0</v>
      </c>
      <c r="V34" s="151"/>
      <c r="W34" s="151">
        <f t="shared" si="21"/>
        <v>0</v>
      </c>
      <c r="X34" s="151"/>
      <c r="Y34" s="151">
        <f t="shared" si="22"/>
        <v>0</v>
      </c>
      <c r="Z34" s="151">
        <f t="shared" si="23"/>
        <v>81.03999999999999</v>
      </c>
      <c r="AA34" s="151">
        <f t="shared" si="24"/>
        <v>0.08998814186368503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12"/>
        <v>0</v>
      </c>
      <c r="F35" s="151">
        <v>1</v>
      </c>
      <c r="G35" s="151">
        <f t="shared" si="13"/>
        <v>0.019204436993122916</v>
      </c>
      <c r="H35" s="151"/>
      <c r="I35" s="151">
        <f t="shared" si="14"/>
        <v>0</v>
      </c>
      <c r="J35" s="151">
        <v>0.30000000000000004</v>
      </c>
      <c r="K35" s="151">
        <f t="shared" si="15"/>
        <v>0.008544038824112418</v>
      </c>
      <c r="L35" s="151">
        <v>0.4</v>
      </c>
      <c r="M35" s="151">
        <f t="shared" si="16"/>
        <v>0.013718267931490974</v>
      </c>
      <c r="N35" s="151">
        <v>1.03</v>
      </c>
      <c r="O35" s="151">
        <f t="shared" si="17"/>
        <v>0.00310054277559987</v>
      </c>
      <c r="P35" s="151">
        <v>16.95</v>
      </c>
      <c r="Q35" s="151">
        <f t="shared" si="18"/>
        <v>0.050023757595790294</v>
      </c>
      <c r="R35" s="151"/>
      <c r="S35" s="151">
        <f t="shared" si="19"/>
        <v>0</v>
      </c>
      <c r="T35" s="151"/>
      <c r="U35" s="151">
        <f t="shared" si="20"/>
        <v>0</v>
      </c>
      <c r="V35" s="151"/>
      <c r="W35" s="151">
        <f t="shared" si="21"/>
        <v>0</v>
      </c>
      <c r="X35" s="151"/>
      <c r="Y35" s="151">
        <f t="shared" si="22"/>
        <v>0</v>
      </c>
      <c r="Z35" s="151">
        <f t="shared" si="23"/>
        <v>19.68</v>
      </c>
      <c r="AA35" s="151">
        <f t="shared" si="24"/>
        <v>0.02185299397676853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12"/>
        <v>0</v>
      </c>
      <c r="F36" s="151"/>
      <c r="G36" s="151">
        <f t="shared" si="13"/>
        <v>0</v>
      </c>
      <c r="H36" s="151"/>
      <c r="I36" s="151">
        <f t="shared" si="14"/>
        <v>0</v>
      </c>
      <c r="J36" s="151">
        <v>14</v>
      </c>
      <c r="K36" s="151">
        <f t="shared" si="15"/>
        <v>0.39872181179191274</v>
      </c>
      <c r="L36" s="151">
        <v>288.61</v>
      </c>
      <c r="M36" s="151">
        <f t="shared" si="16"/>
        <v>9.898073269269023</v>
      </c>
      <c r="N36" s="151">
        <v>3.369999999999999</v>
      </c>
      <c r="O36" s="151">
        <f t="shared" si="17"/>
        <v>0.010144494324050056</v>
      </c>
      <c r="P36" s="151">
        <v>0.07</v>
      </c>
      <c r="Q36" s="151">
        <f t="shared" si="18"/>
        <v>0.00020658778948113988</v>
      </c>
      <c r="R36" s="151"/>
      <c r="S36" s="151">
        <f t="shared" si="19"/>
        <v>0</v>
      </c>
      <c r="T36" s="151"/>
      <c r="U36" s="151">
        <f t="shared" si="20"/>
        <v>0</v>
      </c>
      <c r="V36" s="151"/>
      <c r="W36" s="151">
        <f t="shared" si="21"/>
        <v>0</v>
      </c>
      <c r="X36" s="151"/>
      <c r="Y36" s="151">
        <f t="shared" si="22"/>
        <v>0</v>
      </c>
      <c r="Z36" s="151">
        <f t="shared" si="23"/>
        <v>306.05</v>
      </c>
      <c r="AA36" s="151">
        <f t="shared" si="24"/>
        <v>0.33984292716412645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12"/>
        <v>0</v>
      </c>
      <c r="F37" s="151"/>
      <c r="G37" s="151">
        <f t="shared" si="13"/>
        <v>0</v>
      </c>
      <c r="H37" s="151"/>
      <c r="I37" s="151">
        <f t="shared" si="14"/>
        <v>0</v>
      </c>
      <c r="J37" s="151">
        <v>53.7</v>
      </c>
      <c r="K37" s="151">
        <f t="shared" si="15"/>
        <v>1.5293829495161226</v>
      </c>
      <c r="L37" s="151">
        <v>904.5399999999998</v>
      </c>
      <c r="M37" s="151">
        <f t="shared" si="16"/>
        <v>31.021805186877106</v>
      </c>
      <c r="N37" s="151">
        <v>7.430000000000001</v>
      </c>
      <c r="O37" s="151">
        <f t="shared" si="17"/>
        <v>0.022366051284181586</v>
      </c>
      <c r="P37" s="151">
        <v>10.309999999999999</v>
      </c>
      <c r="Q37" s="151">
        <f t="shared" si="18"/>
        <v>0.030427430136436454</v>
      </c>
      <c r="R37" s="151"/>
      <c r="S37" s="151">
        <f t="shared" si="19"/>
        <v>0</v>
      </c>
      <c r="T37" s="151">
        <v>2</v>
      </c>
      <c r="U37" s="151">
        <f t="shared" si="20"/>
        <v>0.047739533107366214</v>
      </c>
      <c r="V37" s="151"/>
      <c r="W37" s="151">
        <f t="shared" si="21"/>
        <v>0</v>
      </c>
      <c r="X37" s="151"/>
      <c r="Y37" s="151">
        <f t="shared" si="22"/>
        <v>0</v>
      </c>
      <c r="Z37" s="151">
        <f t="shared" si="23"/>
        <v>977.9799999999998</v>
      </c>
      <c r="AA37" s="151">
        <f t="shared" si="24"/>
        <v>1.0859649923475652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12"/>
        <v>0</v>
      </c>
      <c r="F38" s="152"/>
      <c r="G38" s="152">
        <f t="shared" si="13"/>
        <v>0</v>
      </c>
      <c r="H38" s="152"/>
      <c r="I38" s="152">
        <f t="shared" si="14"/>
        <v>0</v>
      </c>
      <c r="J38" s="152">
        <v>0.45</v>
      </c>
      <c r="K38" s="152">
        <f t="shared" si="15"/>
        <v>0.012816058236168625</v>
      </c>
      <c r="L38" s="152">
        <v>6.1</v>
      </c>
      <c r="M38" s="152">
        <f t="shared" si="16"/>
        <v>0.20920358595523733</v>
      </c>
      <c r="N38" s="152">
        <v>2512.1899999999996</v>
      </c>
      <c r="O38" s="152">
        <f t="shared" si="17"/>
        <v>7.56228403440217</v>
      </c>
      <c r="P38" s="152">
        <v>0.03</v>
      </c>
      <c r="Q38" s="152">
        <f t="shared" si="18"/>
        <v>8.853762406334566E-05</v>
      </c>
      <c r="R38" s="152">
        <v>1.4</v>
      </c>
      <c r="S38" s="152">
        <f t="shared" si="19"/>
        <v>0.05479194714925324</v>
      </c>
      <c r="T38" s="152"/>
      <c r="U38" s="152">
        <f t="shared" si="20"/>
        <v>0</v>
      </c>
      <c r="V38" s="152"/>
      <c r="W38" s="152">
        <f t="shared" si="21"/>
        <v>0</v>
      </c>
      <c r="X38" s="152"/>
      <c r="Y38" s="152">
        <f t="shared" si="22"/>
        <v>0</v>
      </c>
      <c r="Z38" s="152">
        <f t="shared" si="23"/>
        <v>2520.17</v>
      </c>
      <c r="AA38" s="152">
        <f t="shared" si="24"/>
        <v>2.798437999513859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12"/>
        <v>0</v>
      </c>
      <c r="F39" s="153">
        <v>7.6</v>
      </c>
      <c r="G39" s="153">
        <f t="shared" si="13"/>
        <v>0.14595372114773414</v>
      </c>
      <c r="H39" s="153">
        <v>3</v>
      </c>
      <c r="I39" s="153">
        <f t="shared" si="14"/>
        <v>0.17095575665017895</v>
      </c>
      <c r="J39" s="153">
        <v>19.05</v>
      </c>
      <c r="K39" s="153">
        <f t="shared" si="15"/>
        <v>0.5425464653311385</v>
      </c>
      <c r="L39" s="153">
        <v>11.6</v>
      </c>
      <c r="M39" s="153">
        <f t="shared" si="16"/>
        <v>0.39782977001323816</v>
      </c>
      <c r="N39" s="153">
        <v>8.63</v>
      </c>
      <c r="O39" s="153">
        <f t="shared" si="17"/>
        <v>0.025978334129540658</v>
      </c>
      <c r="P39" s="153">
        <v>45.95</v>
      </c>
      <c r="Q39" s="153">
        <f t="shared" si="18"/>
        <v>0.13561012752369112</v>
      </c>
      <c r="R39" s="153">
        <v>2.2199999999999998</v>
      </c>
      <c r="S39" s="153">
        <f t="shared" si="19"/>
        <v>0.086884373336673</v>
      </c>
      <c r="T39" s="153">
        <v>0</v>
      </c>
      <c r="U39" s="153">
        <f t="shared" si="20"/>
        <v>0</v>
      </c>
      <c r="V39" s="153">
        <v>3.45</v>
      </c>
      <c r="W39" s="153">
        <f t="shared" si="21"/>
        <v>0.9754856221901772</v>
      </c>
      <c r="X39" s="153">
        <v>0</v>
      </c>
      <c r="Y39" s="153">
        <f t="shared" si="22"/>
        <v>0</v>
      </c>
      <c r="Z39" s="153">
        <f t="shared" si="23"/>
        <v>101.50000000000001</v>
      </c>
      <c r="AA39" s="153">
        <f t="shared" si="24"/>
        <v>0.11270726060172795</v>
      </c>
    </row>
    <row r="40" spans="1:27" s="2" customFormat="1" ht="12.75">
      <c r="A40" s="110" t="s">
        <v>188</v>
      </c>
      <c r="B40" s="151"/>
      <c r="C40" s="151"/>
      <c r="D40" s="151"/>
      <c r="E40" s="151">
        <f t="shared" si="12"/>
        <v>0</v>
      </c>
      <c r="F40" s="151">
        <v>2.92</v>
      </c>
      <c r="G40" s="151">
        <f t="shared" si="13"/>
        <v>0.056076956019918904</v>
      </c>
      <c r="H40" s="151">
        <v>422.1</v>
      </c>
      <c r="I40" s="151">
        <f t="shared" si="14"/>
        <v>24.05347496068018</v>
      </c>
      <c r="J40" s="151">
        <v>184.44999999999996</v>
      </c>
      <c r="K40" s="151">
        <f t="shared" si="15"/>
        <v>5.2531598703584494</v>
      </c>
      <c r="L40" s="151">
        <v>44.04</v>
      </c>
      <c r="M40" s="151">
        <f t="shared" si="16"/>
        <v>1.510381299257156</v>
      </c>
      <c r="N40" s="151">
        <v>1020.9000000000001</v>
      </c>
      <c r="O40" s="151">
        <f t="shared" si="17"/>
        <v>3.0731496306892305</v>
      </c>
      <c r="P40" s="151">
        <v>25.959999999999997</v>
      </c>
      <c r="Q40" s="151">
        <f t="shared" si="18"/>
        <v>0.07661455735614843</v>
      </c>
      <c r="R40" s="151">
        <v>1931.8100000000002</v>
      </c>
      <c r="S40" s="151">
        <f t="shared" si="19"/>
        <v>75.60545101599924</v>
      </c>
      <c r="T40" s="151">
        <v>73.17</v>
      </c>
      <c r="U40" s="151">
        <f t="shared" si="20"/>
        <v>1.746550818732993</v>
      </c>
      <c r="V40" s="151">
        <v>118.74</v>
      </c>
      <c r="W40" s="151">
        <f t="shared" si="21"/>
        <v>33.57367037068453</v>
      </c>
      <c r="X40" s="151">
        <v>0</v>
      </c>
      <c r="Y40" s="151">
        <f t="shared" si="22"/>
        <v>0</v>
      </c>
      <c r="Z40" s="151">
        <f t="shared" si="23"/>
        <v>3824.09</v>
      </c>
      <c r="AA40" s="151">
        <f t="shared" si="24"/>
        <v>4.246332100438047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12"/>
        <v>0</v>
      </c>
      <c r="F41" s="151">
        <v>1252.9</v>
      </c>
      <c r="G41" s="151">
        <f t="shared" si="13"/>
        <v>24.0612391086837</v>
      </c>
      <c r="H41" s="151"/>
      <c r="I41" s="151">
        <f t="shared" si="14"/>
        <v>0</v>
      </c>
      <c r="J41" s="151"/>
      <c r="K41" s="151">
        <f t="shared" si="15"/>
        <v>0</v>
      </c>
      <c r="L41" s="151"/>
      <c r="M41" s="151">
        <f t="shared" si="16"/>
        <v>0</v>
      </c>
      <c r="N41" s="151">
        <v>9.05</v>
      </c>
      <c r="O41" s="151">
        <f t="shared" si="17"/>
        <v>0.027242633125416336</v>
      </c>
      <c r="P41" s="151">
        <v>71.9</v>
      </c>
      <c r="Q41" s="151">
        <f t="shared" si="18"/>
        <v>0.21219517233848512</v>
      </c>
      <c r="R41" s="151"/>
      <c r="S41" s="151">
        <f t="shared" si="19"/>
        <v>0</v>
      </c>
      <c r="T41" s="151"/>
      <c r="U41" s="151">
        <f t="shared" si="20"/>
        <v>0</v>
      </c>
      <c r="V41" s="151"/>
      <c r="W41" s="151">
        <f t="shared" si="21"/>
        <v>0</v>
      </c>
      <c r="X41" s="151"/>
      <c r="Y41" s="151">
        <f t="shared" si="22"/>
        <v>0</v>
      </c>
      <c r="Z41" s="151">
        <f t="shared" si="23"/>
        <v>1333.8500000000001</v>
      </c>
      <c r="AA41" s="151">
        <f t="shared" si="24"/>
        <v>1.4811288625971903</v>
      </c>
    </row>
    <row r="42" spans="1:27" s="2" customFormat="1" ht="12.75">
      <c r="A42" s="110" t="s">
        <v>190</v>
      </c>
      <c r="B42" s="151"/>
      <c r="C42" s="151"/>
      <c r="D42" s="151">
        <v>40</v>
      </c>
      <c r="E42" s="151">
        <f t="shared" si="12"/>
        <v>1.7211185549488612</v>
      </c>
      <c r="F42" s="151"/>
      <c r="G42" s="151">
        <f t="shared" si="13"/>
        <v>0</v>
      </c>
      <c r="H42" s="151">
        <v>13.5</v>
      </c>
      <c r="I42" s="151">
        <f t="shared" si="14"/>
        <v>0.7693009049258053</v>
      </c>
      <c r="J42" s="151">
        <v>0.5</v>
      </c>
      <c r="K42" s="151">
        <f t="shared" si="15"/>
        <v>0.014240064706854027</v>
      </c>
      <c r="L42" s="151">
        <v>4</v>
      </c>
      <c r="M42" s="151">
        <f t="shared" si="16"/>
        <v>0.1371826793149097</v>
      </c>
      <c r="N42" s="151">
        <v>0.5700000000000001</v>
      </c>
      <c r="O42" s="151">
        <f t="shared" si="17"/>
        <v>0.001715834351545559</v>
      </c>
      <c r="P42" s="151">
        <v>0.17000000000000004</v>
      </c>
      <c r="Q42" s="151">
        <f t="shared" si="18"/>
        <v>0.0005017132030256255</v>
      </c>
      <c r="R42" s="151"/>
      <c r="S42" s="151">
        <f t="shared" si="19"/>
        <v>0</v>
      </c>
      <c r="T42" s="151"/>
      <c r="U42" s="151">
        <f t="shared" si="20"/>
        <v>0</v>
      </c>
      <c r="V42" s="151"/>
      <c r="W42" s="151">
        <f t="shared" si="21"/>
        <v>0</v>
      </c>
      <c r="X42" s="151"/>
      <c r="Y42" s="151">
        <f t="shared" si="22"/>
        <v>0</v>
      </c>
      <c r="Z42" s="151">
        <f t="shared" si="23"/>
        <v>58.74</v>
      </c>
      <c r="AA42" s="151">
        <f t="shared" si="24"/>
        <v>0.06522585702212313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12"/>
        <v>0</v>
      </c>
      <c r="F43" s="151"/>
      <c r="G43" s="151">
        <f t="shared" si="13"/>
        <v>0</v>
      </c>
      <c r="H43" s="151">
        <v>0.32</v>
      </c>
      <c r="I43" s="151">
        <f t="shared" si="14"/>
        <v>0.018235280709352424</v>
      </c>
      <c r="J43" s="151"/>
      <c r="K43" s="151">
        <f t="shared" si="15"/>
        <v>0</v>
      </c>
      <c r="L43" s="151">
        <v>2.12</v>
      </c>
      <c r="M43" s="151">
        <f t="shared" si="16"/>
        <v>0.07270682003690215</v>
      </c>
      <c r="N43" s="151"/>
      <c r="O43" s="151">
        <f t="shared" si="17"/>
        <v>0</v>
      </c>
      <c r="P43" s="151">
        <v>349.59</v>
      </c>
      <c r="Q43" s="151">
        <f t="shared" si="18"/>
        <v>1.031728933210167</v>
      </c>
      <c r="R43" s="151"/>
      <c r="S43" s="151">
        <f t="shared" si="19"/>
        <v>0</v>
      </c>
      <c r="T43" s="151"/>
      <c r="U43" s="151">
        <f t="shared" si="20"/>
        <v>0</v>
      </c>
      <c r="V43" s="151"/>
      <c r="W43" s="151">
        <f t="shared" si="21"/>
        <v>0</v>
      </c>
      <c r="X43" s="151"/>
      <c r="Y43" s="151">
        <f t="shared" si="22"/>
        <v>0</v>
      </c>
      <c r="Z43" s="151">
        <f t="shared" si="23"/>
        <v>352.03</v>
      </c>
      <c r="AA43" s="151">
        <f t="shared" si="24"/>
        <v>0.39089987142488947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12"/>
        <v>0</v>
      </c>
      <c r="F44" s="151"/>
      <c r="G44" s="151">
        <f t="shared" si="13"/>
        <v>0</v>
      </c>
      <c r="H44" s="151">
        <v>37.3</v>
      </c>
      <c r="I44" s="151">
        <f t="shared" si="14"/>
        <v>2.1255499076838915</v>
      </c>
      <c r="J44" s="151">
        <v>1.8100000000000003</v>
      </c>
      <c r="K44" s="151">
        <f t="shared" si="15"/>
        <v>0.05154903423881159</v>
      </c>
      <c r="L44" s="151">
        <v>3.5</v>
      </c>
      <c r="M44" s="151">
        <f t="shared" si="16"/>
        <v>0.120034844400546</v>
      </c>
      <c r="N44" s="151"/>
      <c r="O44" s="151">
        <f t="shared" si="17"/>
        <v>0</v>
      </c>
      <c r="P44" s="151"/>
      <c r="Q44" s="151">
        <f t="shared" si="18"/>
        <v>0</v>
      </c>
      <c r="R44" s="151"/>
      <c r="S44" s="151">
        <f t="shared" si="19"/>
        <v>0</v>
      </c>
      <c r="T44" s="151"/>
      <c r="U44" s="151">
        <f t="shared" si="20"/>
        <v>0</v>
      </c>
      <c r="V44" s="151"/>
      <c r="W44" s="151">
        <f t="shared" si="21"/>
        <v>0</v>
      </c>
      <c r="X44" s="151"/>
      <c r="Y44" s="151">
        <f t="shared" si="22"/>
        <v>0</v>
      </c>
      <c r="Z44" s="151">
        <f t="shared" si="23"/>
        <v>42.61</v>
      </c>
      <c r="AA44" s="151">
        <f t="shared" si="24"/>
        <v>0.04731484112551357</v>
      </c>
    </row>
    <row r="45" spans="1:27" s="2" customFormat="1" ht="12.75">
      <c r="A45" s="110" t="s">
        <v>193</v>
      </c>
      <c r="B45" s="151"/>
      <c r="C45" s="151"/>
      <c r="D45" s="151">
        <v>235</v>
      </c>
      <c r="E45" s="151">
        <f t="shared" si="12"/>
        <v>10.11157151032456</v>
      </c>
      <c r="F45" s="151">
        <v>13.32</v>
      </c>
      <c r="G45" s="151">
        <f t="shared" si="13"/>
        <v>0.25580310074839724</v>
      </c>
      <c r="H45" s="151">
        <v>0</v>
      </c>
      <c r="I45" s="151">
        <f t="shared" si="14"/>
        <v>0</v>
      </c>
      <c r="J45" s="151">
        <v>3.7</v>
      </c>
      <c r="K45" s="151">
        <f t="shared" si="15"/>
        <v>0.1053764788307198</v>
      </c>
      <c r="L45" s="151">
        <v>20.299999999999997</v>
      </c>
      <c r="M45" s="151">
        <f t="shared" si="16"/>
        <v>0.6962020975231668</v>
      </c>
      <c r="N45" s="151">
        <v>5.129999999999999</v>
      </c>
      <c r="O45" s="151">
        <f t="shared" si="17"/>
        <v>0.015442509163910028</v>
      </c>
      <c r="P45" s="151">
        <v>61.7</v>
      </c>
      <c r="Q45" s="151">
        <f t="shared" si="18"/>
        <v>0.1820923801569476</v>
      </c>
      <c r="R45" s="151">
        <v>35.03</v>
      </c>
      <c r="S45" s="151">
        <f t="shared" si="19"/>
        <v>1.3709727918845294</v>
      </c>
      <c r="T45" s="151">
        <v>3.7</v>
      </c>
      <c r="U45" s="151">
        <f t="shared" si="20"/>
        <v>0.0883181362486275</v>
      </c>
      <c r="V45" s="151">
        <v>1.34</v>
      </c>
      <c r="W45" s="151">
        <f t="shared" si="21"/>
        <v>0.378884270647779</v>
      </c>
      <c r="X45" s="151">
        <v>3.8499999999999996</v>
      </c>
      <c r="Y45" s="151">
        <f t="shared" si="22"/>
        <v>2.727594757350337</v>
      </c>
      <c r="Z45" s="151">
        <f t="shared" si="23"/>
        <v>383.06999999999994</v>
      </c>
      <c r="AA45" s="151">
        <f t="shared" si="24"/>
        <v>0.4253671952581666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12"/>
        <v>0</v>
      </c>
      <c r="F46" s="152"/>
      <c r="G46" s="152">
        <f t="shared" si="13"/>
        <v>0</v>
      </c>
      <c r="H46" s="152"/>
      <c r="I46" s="152">
        <f t="shared" si="14"/>
        <v>0</v>
      </c>
      <c r="J46" s="152">
        <v>52.3</v>
      </c>
      <c r="K46" s="152">
        <f t="shared" si="15"/>
        <v>1.4895107683369313</v>
      </c>
      <c r="L46" s="152"/>
      <c r="M46" s="152">
        <f t="shared" si="16"/>
        <v>0</v>
      </c>
      <c r="N46" s="152">
        <v>17.55</v>
      </c>
      <c r="O46" s="152">
        <f t="shared" si="17"/>
        <v>0.05282963661337642</v>
      </c>
      <c r="P46" s="152">
        <v>51</v>
      </c>
      <c r="Q46" s="152">
        <f t="shared" si="18"/>
        <v>0.15051396090768762</v>
      </c>
      <c r="R46" s="152"/>
      <c r="S46" s="152">
        <f t="shared" si="19"/>
        <v>0</v>
      </c>
      <c r="T46" s="152">
        <v>8.1</v>
      </c>
      <c r="U46" s="152">
        <f t="shared" si="20"/>
        <v>0.19334510908483316</v>
      </c>
      <c r="V46" s="152">
        <v>0.3</v>
      </c>
      <c r="W46" s="152">
        <f t="shared" si="21"/>
        <v>0.08482483671218932</v>
      </c>
      <c r="X46" s="152">
        <v>0.8</v>
      </c>
      <c r="Y46" s="152">
        <f t="shared" si="22"/>
        <v>0.5667729365922778</v>
      </c>
      <c r="Z46" s="152">
        <f t="shared" si="23"/>
        <v>130.05</v>
      </c>
      <c r="AA46" s="152">
        <f t="shared" si="24"/>
        <v>0.14440964769709083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12"/>
        <v>0</v>
      </c>
      <c r="F47" s="153">
        <v>4</v>
      </c>
      <c r="G47" s="153">
        <f t="shared" si="13"/>
        <v>0.07681774797249166</v>
      </c>
      <c r="H47" s="153">
        <v>9</v>
      </c>
      <c r="I47" s="153">
        <f t="shared" si="14"/>
        <v>0.5128672699505369</v>
      </c>
      <c r="J47" s="153"/>
      <c r="K47" s="153">
        <f t="shared" si="15"/>
        <v>0</v>
      </c>
      <c r="L47" s="153">
        <v>19.099999999999998</v>
      </c>
      <c r="M47" s="153">
        <f t="shared" si="16"/>
        <v>0.6550472937286939</v>
      </c>
      <c r="N47" s="153">
        <v>213.01</v>
      </c>
      <c r="O47" s="153">
        <f t="shared" si="17"/>
        <v>0.6412103074082799</v>
      </c>
      <c r="P47" s="153">
        <v>51.61</v>
      </c>
      <c r="Q47" s="153">
        <f t="shared" si="18"/>
        <v>0.15231422593030897</v>
      </c>
      <c r="R47" s="153">
        <v>0</v>
      </c>
      <c r="S47" s="153">
        <f t="shared" si="19"/>
        <v>0</v>
      </c>
      <c r="T47" s="153">
        <v>0</v>
      </c>
      <c r="U47" s="153">
        <f t="shared" si="20"/>
        <v>0</v>
      </c>
      <c r="V47" s="153">
        <v>0</v>
      </c>
      <c r="W47" s="153">
        <f t="shared" si="21"/>
        <v>0</v>
      </c>
      <c r="X47" s="153">
        <v>37.49999999999999</v>
      </c>
      <c r="Y47" s="153">
        <f t="shared" si="22"/>
        <v>26.567481402763015</v>
      </c>
      <c r="Z47" s="153">
        <f t="shared" si="23"/>
        <v>334.21999999999997</v>
      </c>
      <c r="AA47" s="153">
        <f t="shared" si="24"/>
        <v>0.37112335604245816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12"/>
        <v>0</v>
      </c>
      <c r="F48" s="151">
        <v>0.01</v>
      </c>
      <c r="G48" s="151">
        <f t="shared" si="13"/>
        <v>0.00019204436993122914</v>
      </c>
      <c r="H48" s="151"/>
      <c r="I48" s="151">
        <f t="shared" si="14"/>
        <v>0</v>
      </c>
      <c r="J48" s="151"/>
      <c r="K48" s="151">
        <f t="shared" si="15"/>
        <v>0</v>
      </c>
      <c r="L48" s="151">
        <v>3</v>
      </c>
      <c r="M48" s="151">
        <f t="shared" si="16"/>
        <v>0.10288700948618229</v>
      </c>
      <c r="N48" s="151">
        <v>14.65</v>
      </c>
      <c r="O48" s="151">
        <f t="shared" si="17"/>
        <v>0.04409995307042533</v>
      </c>
      <c r="P48" s="151">
        <v>0.01</v>
      </c>
      <c r="Q48" s="151">
        <f t="shared" si="18"/>
        <v>2.9512541354448555E-05</v>
      </c>
      <c r="R48" s="151">
        <v>0.02</v>
      </c>
      <c r="S48" s="151">
        <f t="shared" si="19"/>
        <v>0.0007827421021321892</v>
      </c>
      <c r="T48" s="151">
        <v>0.03</v>
      </c>
      <c r="U48" s="151">
        <f t="shared" si="20"/>
        <v>0.0007160929966104932</v>
      </c>
      <c r="V48" s="151"/>
      <c r="W48" s="151">
        <f t="shared" si="21"/>
        <v>0</v>
      </c>
      <c r="X48" s="151">
        <v>2.1399999999999997</v>
      </c>
      <c r="Y48" s="151">
        <f t="shared" si="22"/>
        <v>1.516117605384343</v>
      </c>
      <c r="Z48" s="151">
        <f t="shared" si="23"/>
        <v>19.860000000000003</v>
      </c>
      <c r="AA48" s="151">
        <f t="shared" si="24"/>
        <v>0.022052868921678</v>
      </c>
    </row>
    <row r="49" spans="1:27" s="2" customFormat="1" ht="12.75">
      <c r="A49" s="110" t="s">
        <v>197</v>
      </c>
      <c r="B49" s="151"/>
      <c r="C49" s="151"/>
      <c r="D49" s="151">
        <v>1</v>
      </c>
      <c r="E49" s="151">
        <f t="shared" si="12"/>
        <v>0.04302796387372153</v>
      </c>
      <c r="F49" s="151"/>
      <c r="G49" s="151">
        <f t="shared" si="13"/>
        <v>0</v>
      </c>
      <c r="H49" s="151">
        <v>2</v>
      </c>
      <c r="I49" s="151">
        <f t="shared" si="14"/>
        <v>0.11397050443345262</v>
      </c>
      <c r="J49" s="151"/>
      <c r="K49" s="151">
        <f t="shared" si="15"/>
        <v>0</v>
      </c>
      <c r="L49" s="151">
        <v>0.6</v>
      </c>
      <c r="M49" s="151">
        <f t="shared" si="16"/>
        <v>0.020577401897236457</v>
      </c>
      <c r="N49" s="151">
        <v>1.54</v>
      </c>
      <c r="O49" s="151">
        <f t="shared" si="17"/>
        <v>0.004635762984877475</v>
      </c>
      <c r="P49" s="151">
        <v>122.01</v>
      </c>
      <c r="Q49" s="151">
        <f t="shared" si="18"/>
        <v>0.3600825170656268</v>
      </c>
      <c r="R49" s="151">
        <v>0</v>
      </c>
      <c r="S49" s="151">
        <f t="shared" si="19"/>
        <v>0</v>
      </c>
      <c r="T49" s="151">
        <v>2.5</v>
      </c>
      <c r="U49" s="151">
        <f t="shared" si="20"/>
        <v>0.05967441638420777</v>
      </c>
      <c r="V49" s="151">
        <v>0</v>
      </c>
      <c r="W49" s="151">
        <f t="shared" si="21"/>
        <v>0</v>
      </c>
      <c r="X49" s="151">
        <v>0</v>
      </c>
      <c r="Y49" s="151">
        <f t="shared" si="22"/>
        <v>0</v>
      </c>
      <c r="Z49" s="151">
        <f t="shared" si="23"/>
        <v>129.65</v>
      </c>
      <c r="AA49" s="151">
        <f t="shared" si="24"/>
        <v>0.14396548115284755</v>
      </c>
    </row>
    <row r="50" spans="1:27" s="2" customFormat="1" ht="12.75">
      <c r="A50" s="110" t="s">
        <v>198</v>
      </c>
      <c r="B50" s="151"/>
      <c r="C50" s="151"/>
      <c r="D50" s="151">
        <v>15</v>
      </c>
      <c r="E50" s="151">
        <f t="shared" si="12"/>
        <v>0.6454194581058229</v>
      </c>
      <c r="F50" s="151"/>
      <c r="G50" s="151">
        <f t="shared" si="13"/>
        <v>0</v>
      </c>
      <c r="H50" s="151">
        <v>0</v>
      </c>
      <c r="I50" s="151">
        <f t="shared" si="14"/>
        <v>0</v>
      </c>
      <c r="J50" s="151">
        <v>1.2</v>
      </c>
      <c r="K50" s="151">
        <f t="shared" si="15"/>
        <v>0.03417615529644966</v>
      </c>
      <c r="L50" s="151">
        <v>26.05</v>
      </c>
      <c r="M50" s="151">
        <f t="shared" si="16"/>
        <v>0.8934021990383496</v>
      </c>
      <c r="N50" s="151">
        <v>4.35</v>
      </c>
      <c r="O50" s="151">
        <f t="shared" si="17"/>
        <v>0.013094525314426633</v>
      </c>
      <c r="P50" s="151">
        <v>106.3</v>
      </c>
      <c r="Q50" s="151">
        <f t="shared" si="18"/>
        <v>0.31371831459778815</v>
      </c>
      <c r="R50" s="151">
        <v>1</v>
      </c>
      <c r="S50" s="151">
        <f t="shared" si="19"/>
        <v>0.03913710510660946</v>
      </c>
      <c r="T50" s="151">
        <v>0</v>
      </c>
      <c r="U50" s="151">
        <f t="shared" si="20"/>
        <v>0</v>
      </c>
      <c r="V50" s="151">
        <v>0.01</v>
      </c>
      <c r="W50" s="151">
        <f t="shared" si="21"/>
        <v>0.0028274945570729774</v>
      </c>
      <c r="X50" s="151">
        <v>0</v>
      </c>
      <c r="Y50" s="151">
        <f t="shared" si="22"/>
        <v>0</v>
      </c>
      <c r="Z50" s="151">
        <f t="shared" si="23"/>
        <v>153.91</v>
      </c>
      <c r="AA50" s="151">
        <f t="shared" si="24"/>
        <v>0.17090418206120142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12"/>
        <v>0</v>
      </c>
      <c r="F51" s="151"/>
      <c r="G51" s="151">
        <f t="shared" si="13"/>
        <v>0</v>
      </c>
      <c r="H51" s="151">
        <v>25.2</v>
      </c>
      <c r="I51" s="151">
        <f t="shared" si="14"/>
        <v>1.436028355861503</v>
      </c>
      <c r="J51" s="151">
        <v>122.8</v>
      </c>
      <c r="K51" s="151">
        <f t="shared" si="15"/>
        <v>3.497359892003349</v>
      </c>
      <c r="L51" s="151"/>
      <c r="M51" s="151">
        <f t="shared" si="16"/>
        <v>0</v>
      </c>
      <c r="N51" s="151">
        <v>6.51</v>
      </c>
      <c r="O51" s="151">
        <f t="shared" si="17"/>
        <v>0.019596634436072964</v>
      </c>
      <c r="P51" s="151">
        <v>209.00999999999996</v>
      </c>
      <c r="Q51" s="151">
        <f t="shared" si="18"/>
        <v>0.6168416268493291</v>
      </c>
      <c r="R51" s="151"/>
      <c r="S51" s="151">
        <f t="shared" si="19"/>
        <v>0</v>
      </c>
      <c r="T51" s="151"/>
      <c r="U51" s="151">
        <f t="shared" si="20"/>
        <v>0</v>
      </c>
      <c r="V51" s="151"/>
      <c r="W51" s="151">
        <f t="shared" si="21"/>
        <v>0</v>
      </c>
      <c r="X51" s="151">
        <v>1.5</v>
      </c>
      <c r="Y51" s="151">
        <f t="shared" si="22"/>
        <v>1.0626992561105209</v>
      </c>
      <c r="Z51" s="151">
        <f t="shared" si="23"/>
        <v>365.02</v>
      </c>
      <c r="AA51" s="151">
        <f t="shared" si="24"/>
        <v>0.40532417994918946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12"/>
        <v>0</v>
      </c>
      <c r="F52" s="152">
        <v>0.8200000000000001</v>
      </c>
      <c r="G52" s="152">
        <f t="shared" si="13"/>
        <v>0.01574763833436079</v>
      </c>
      <c r="H52" s="152"/>
      <c r="I52" s="152">
        <f t="shared" si="14"/>
        <v>0</v>
      </c>
      <c r="J52" s="152">
        <v>54.6</v>
      </c>
      <c r="K52" s="152">
        <f t="shared" si="15"/>
        <v>1.5550150659884596</v>
      </c>
      <c r="L52" s="152">
        <v>16</v>
      </c>
      <c r="M52" s="152">
        <f t="shared" si="16"/>
        <v>0.5487307172596388</v>
      </c>
      <c r="N52" s="152">
        <v>4.5</v>
      </c>
      <c r="O52" s="152">
        <f t="shared" si="17"/>
        <v>0.013546060670096519</v>
      </c>
      <c r="P52" s="152">
        <v>0.33999999999999997</v>
      </c>
      <c r="Q52" s="152">
        <f t="shared" si="18"/>
        <v>0.0010034264060512508</v>
      </c>
      <c r="R52" s="152"/>
      <c r="S52" s="152">
        <f t="shared" si="19"/>
        <v>0</v>
      </c>
      <c r="T52" s="152"/>
      <c r="U52" s="152">
        <f t="shared" si="20"/>
        <v>0</v>
      </c>
      <c r="V52" s="152">
        <v>0.01</v>
      </c>
      <c r="W52" s="152">
        <f t="shared" si="21"/>
        <v>0.0028274945570729774</v>
      </c>
      <c r="X52" s="152"/>
      <c r="Y52" s="152">
        <f t="shared" si="22"/>
        <v>0</v>
      </c>
      <c r="Z52" s="152">
        <f t="shared" si="23"/>
        <v>76.27000000000001</v>
      </c>
      <c r="AA52" s="152">
        <f t="shared" si="24"/>
        <v>0.08469145582358414</v>
      </c>
    </row>
    <row r="53" spans="1:27" s="2" customFormat="1" ht="12.75">
      <c r="A53" s="109" t="s">
        <v>201</v>
      </c>
      <c r="B53" s="151"/>
      <c r="C53" s="151"/>
      <c r="D53" s="151"/>
      <c r="E53" s="151">
        <f t="shared" si="12"/>
        <v>0</v>
      </c>
      <c r="F53" s="151">
        <v>363.6599999999994</v>
      </c>
      <c r="G53" s="151">
        <f t="shared" si="13"/>
        <v>6.983885556919067</v>
      </c>
      <c r="H53" s="151">
        <v>16.36</v>
      </c>
      <c r="I53" s="151">
        <f t="shared" si="14"/>
        <v>0.9322787262656426</v>
      </c>
      <c r="J53" s="151">
        <v>29.4</v>
      </c>
      <c r="K53" s="151">
        <f t="shared" si="15"/>
        <v>0.8373158047630167</v>
      </c>
      <c r="L53" s="151">
        <v>12.65</v>
      </c>
      <c r="M53" s="151">
        <f t="shared" si="16"/>
        <v>0.43384022333340194</v>
      </c>
      <c r="N53" s="151">
        <v>2105.510000000001</v>
      </c>
      <c r="O53" s="151">
        <f t="shared" si="17"/>
        <v>6.338081378109986</v>
      </c>
      <c r="P53" s="151">
        <v>113.32000000000001</v>
      </c>
      <c r="Q53" s="151">
        <f t="shared" si="18"/>
        <v>0.33443611862861106</v>
      </c>
      <c r="R53" s="151">
        <v>2.9000000000000004</v>
      </c>
      <c r="S53" s="151">
        <f t="shared" si="19"/>
        <v>0.11349760480916746</v>
      </c>
      <c r="T53" s="151">
        <v>30.200000000000003</v>
      </c>
      <c r="U53" s="151">
        <f t="shared" si="20"/>
        <v>0.7208669499212299</v>
      </c>
      <c r="V53" s="151">
        <v>3</v>
      </c>
      <c r="W53" s="151">
        <f t="shared" si="21"/>
        <v>0.8482483671218932</v>
      </c>
      <c r="X53" s="151">
        <v>0.03</v>
      </c>
      <c r="Y53" s="151">
        <f t="shared" si="22"/>
        <v>0.02125398512221042</v>
      </c>
      <c r="Z53" s="151">
        <f t="shared" si="23"/>
        <v>2677.0300000000007</v>
      </c>
      <c r="AA53" s="151">
        <f t="shared" si="24"/>
        <v>2.9726179098388554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12"/>
        <v>0</v>
      </c>
      <c r="F54" s="152"/>
      <c r="G54" s="152">
        <f t="shared" si="13"/>
        <v>0</v>
      </c>
      <c r="H54" s="152"/>
      <c r="I54" s="152">
        <f t="shared" si="14"/>
        <v>0</v>
      </c>
      <c r="J54" s="152"/>
      <c r="K54" s="152">
        <f t="shared" si="15"/>
        <v>0</v>
      </c>
      <c r="L54" s="152"/>
      <c r="M54" s="152">
        <f t="shared" si="16"/>
        <v>0</v>
      </c>
      <c r="N54" s="152">
        <v>0.67</v>
      </c>
      <c r="O54" s="152">
        <f t="shared" si="17"/>
        <v>0.0020168579219921484</v>
      </c>
      <c r="P54" s="152">
        <v>0.6200000000000001</v>
      </c>
      <c r="Q54" s="152">
        <f t="shared" si="18"/>
        <v>0.0018297775639758104</v>
      </c>
      <c r="R54" s="152"/>
      <c r="S54" s="152">
        <f t="shared" si="19"/>
        <v>0</v>
      </c>
      <c r="T54" s="152"/>
      <c r="U54" s="152">
        <f t="shared" si="20"/>
        <v>0</v>
      </c>
      <c r="V54" s="152"/>
      <c r="W54" s="152">
        <f t="shared" si="21"/>
        <v>0</v>
      </c>
      <c r="X54" s="152"/>
      <c r="Y54" s="152">
        <f t="shared" si="22"/>
        <v>0</v>
      </c>
      <c r="Z54" s="152">
        <f t="shared" si="23"/>
        <v>1.29</v>
      </c>
      <c r="AA54" s="152">
        <f t="shared" si="24"/>
        <v>0.0014324371051845225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12"/>
        <v>0</v>
      </c>
      <c r="F55" s="153"/>
      <c r="G55" s="153">
        <f t="shared" si="13"/>
        <v>0</v>
      </c>
      <c r="H55" s="153">
        <v>1.5</v>
      </c>
      <c r="I55" s="153">
        <f t="shared" si="14"/>
        <v>0.08547787832508948</v>
      </c>
      <c r="J55" s="153">
        <v>2.1</v>
      </c>
      <c r="K55" s="153">
        <f t="shared" si="15"/>
        <v>0.05980827176878692</v>
      </c>
      <c r="L55" s="153">
        <v>20.2</v>
      </c>
      <c r="M55" s="153">
        <f t="shared" si="16"/>
        <v>0.692772530540294</v>
      </c>
      <c r="N55" s="153">
        <v>8.92</v>
      </c>
      <c r="O55" s="153">
        <f t="shared" si="17"/>
        <v>0.026851302483835767</v>
      </c>
      <c r="P55" s="153">
        <v>163.59999999999997</v>
      </c>
      <c r="Q55" s="153">
        <f t="shared" si="18"/>
        <v>0.4828251765587782</v>
      </c>
      <c r="R55" s="153"/>
      <c r="S55" s="153">
        <f t="shared" si="19"/>
        <v>0</v>
      </c>
      <c r="T55" s="153"/>
      <c r="U55" s="153">
        <f t="shared" si="20"/>
        <v>0</v>
      </c>
      <c r="V55" s="153"/>
      <c r="W55" s="153">
        <f t="shared" si="21"/>
        <v>0</v>
      </c>
      <c r="X55" s="153"/>
      <c r="Y55" s="153">
        <f t="shared" si="22"/>
        <v>0</v>
      </c>
      <c r="Z55" s="153">
        <f t="shared" si="23"/>
        <v>196.31999999999996</v>
      </c>
      <c r="AA55" s="153">
        <f t="shared" si="24"/>
        <v>0.21799693991459332</v>
      </c>
    </row>
    <row r="56" spans="1:27" s="2" customFormat="1" ht="12.75">
      <c r="A56" s="110" t="s">
        <v>204</v>
      </c>
      <c r="B56" s="151"/>
      <c r="C56" s="151"/>
      <c r="D56" s="151"/>
      <c r="E56" s="151">
        <f t="shared" si="12"/>
        <v>0</v>
      </c>
      <c r="F56" s="151">
        <v>1.1300000000000001</v>
      </c>
      <c r="G56" s="151">
        <f t="shared" si="13"/>
        <v>0.021701013802228896</v>
      </c>
      <c r="H56" s="151">
        <v>50.8</v>
      </c>
      <c r="I56" s="151">
        <f t="shared" si="14"/>
        <v>2.894850812609697</v>
      </c>
      <c r="J56" s="151">
        <v>122.07999999999996</v>
      </c>
      <c r="K56" s="151">
        <f t="shared" si="15"/>
        <v>3.4768541988254777</v>
      </c>
      <c r="L56" s="151">
        <v>0.7</v>
      </c>
      <c r="M56" s="151">
        <f t="shared" si="16"/>
        <v>0.024006968880109197</v>
      </c>
      <c r="N56" s="151">
        <v>1.3</v>
      </c>
      <c r="O56" s="151">
        <f t="shared" si="17"/>
        <v>0.003913306415805661</v>
      </c>
      <c r="P56" s="151">
        <v>4</v>
      </c>
      <c r="Q56" s="151">
        <f t="shared" si="18"/>
        <v>0.01180501654177942</v>
      </c>
      <c r="R56" s="151"/>
      <c r="S56" s="151">
        <f t="shared" si="19"/>
        <v>0</v>
      </c>
      <c r="T56" s="151"/>
      <c r="U56" s="151">
        <f t="shared" si="20"/>
        <v>0</v>
      </c>
      <c r="V56" s="151"/>
      <c r="W56" s="151">
        <f t="shared" si="21"/>
        <v>0</v>
      </c>
      <c r="X56" s="151">
        <v>1</v>
      </c>
      <c r="Y56" s="151">
        <f t="shared" si="22"/>
        <v>0.7084661707403472</v>
      </c>
      <c r="Z56" s="151">
        <f t="shared" si="23"/>
        <v>181.00999999999996</v>
      </c>
      <c r="AA56" s="151">
        <f t="shared" si="24"/>
        <v>0.20099646543368246</v>
      </c>
    </row>
    <row r="57" spans="1:27" s="2" customFormat="1" ht="12.75">
      <c r="A57" s="112" t="s">
        <v>205</v>
      </c>
      <c r="B57" s="152"/>
      <c r="C57" s="152"/>
      <c r="D57" s="152">
        <v>0.04</v>
      </c>
      <c r="E57" s="152">
        <f t="shared" si="12"/>
        <v>0.001721118554948861</v>
      </c>
      <c r="F57" s="152">
        <v>2262.5499999999943</v>
      </c>
      <c r="G57" s="152">
        <f t="shared" si="13"/>
        <v>43.45099891879014</v>
      </c>
      <c r="H57" s="152">
        <v>584.6700000000001</v>
      </c>
      <c r="I57" s="152">
        <f t="shared" si="14"/>
        <v>33.31756741355338</v>
      </c>
      <c r="J57" s="152">
        <v>551.9000000000002</v>
      </c>
      <c r="K57" s="152">
        <f t="shared" si="15"/>
        <v>15.71818342342548</v>
      </c>
      <c r="L57" s="152">
        <v>506.31999999999994</v>
      </c>
      <c r="M57" s="152">
        <f t="shared" si="16"/>
        <v>17.36458354768127</v>
      </c>
      <c r="N57" s="152">
        <v>3094.7500000000073</v>
      </c>
      <c r="O57" s="152">
        <f t="shared" si="17"/>
        <v>9.315926946395845</v>
      </c>
      <c r="P57" s="152">
        <v>2768.0800000000054</v>
      </c>
      <c r="Q57" s="152">
        <f t="shared" si="18"/>
        <v>8.16930754724221</v>
      </c>
      <c r="R57" s="152">
        <v>227.42999999999998</v>
      </c>
      <c r="S57" s="152">
        <f t="shared" si="19"/>
        <v>8.900951814396189</v>
      </c>
      <c r="T57" s="152">
        <v>493.42</v>
      </c>
      <c r="U57" s="152">
        <f t="shared" si="20"/>
        <v>11.77782021291832</v>
      </c>
      <c r="V57" s="152">
        <v>3.2</v>
      </c>
      <c r="W57" s="152">
        <f t="shared" si="21"/>
        <v>0.9047982582633528</v>
      </c>
      <c r="X57" s="152">
        <v>51.19999999999999</v>
      </c>
      <c r="Y57" s="152">
        <f t="shared" si="22"/>
        <v>36.27346794190577</v>
      </c>
      <c r="Z57" s="152">
        <f t="shared" si="23"/>
        <v>10543.560000000009</v>
      </c>
      <c r="AA57" s="152">
        <f t="shared" si="24"/>
        <v>11.707741523053748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12"/>
        <v>0</v>
      </c>
      <c r="F58" s="153">
        <v>2.5</v>
      </c>
      <c r="G58" s="153">
        <f t="shared" si="13"/>
        <v>0.048011092482807285</v>
      </c>
      <c r="H58" s="153">
        <v>6</v>
      </c>
      <c r="I58" s="153">
        <f t="shared" si="14"/>
        <v>0.3419115133003579</v>
      </c>
      <c r="J58" s="153">
        <v>5</v>
      </c>
      <c r="K58" s="153">
        <f t="shared" si="15"/>
        <v>0.14240064706854028</v>
      </c>
      <c r="L58" s="153"/>
      <c r="M58" s="153">
        <f t="shared" si="16"/>
        <v>0</v>
      </c>
      <c r="N58" s="153"/>
      <c r="O58" s="153">
        <f t="shared" si="17"/>
        <v>0</v>
      </c>
      <c r="P58" s="153"/>
      <c r="Q58" s="153">
        <f t="shared" si="18"/>
        <v>0</v>
      </c>
      <c r="R58" s="153">
        <v>1</v>
      </c>
      <c r="S58" s="153">
        <f t="shared" si="19"/>
        <v>0.03913710510660946</v>
      </c>
      <c r="T58" s="153"/>
      <c r="U58" s="153">
        <f t="shared" si="20"/>
        <v>0</v>
      </c>
      <c r="V58" s="153"/>
      <c r="W58" s="153">
        <f t="shared" si="21"/>
        <v>0</v>
      </c>
      <c r="X58" s="153"/>
      <c r="Y58" s="153">
        <f t="shared" si="22"/>
        <v>0</v>
      </c>
      <c r="Z58" s="153">
        <f t="shared" si="23"/>
        <v>14.5</v>
      </c>
      <c r="AA58" s="153">
        <f t="shared" si="24"/>
        <v>0.016101037228818275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12"/>
        <v>0</v>
      </c>
      <c r="F59" s="151">
        <v>94.37</v>
      </c>
      <c r="G59" s="151">
        <f t="shared" si="13"/>
        <v>1.8123227190410096</v>
      </c>
      <c r="H59" s="151">
        <v>61.8</v>
      </c>
      <c r="I59" s="151">
        <f t="shared" si="14"/>
        <v>3.5216885869936863</v>
      </c>
      <c r="J59" s="151">
        <v>45.03000000000001</v>
      </c>
      <c r="K59" s="151">
        <f t="shared" si="15"/>
        <v>1.282460227499274</v>
      </c>
      <c r="L59" s="151">
        <v>15.180000000000001</v>
      </c>
      <c r="M59" s="151">
        <f t="shared" si="16"/>
        <v>0.5206082680000824</v>
      </c>
      <c r="N59" s="151">
        <v>15.089999999999995</v>
      </c>
      <c r="O59" s="151">
        <f t="shared" si="17"/>
        <v>0.04542445678039031</v>
      </c>
      <c r="P59" s="151">
        <v>7.01</v>
      </c>
      <c r="Q59" s="151">
        <f t="shared" si="18"/>
        <v>0.020688291489468436</v>
      </c>
      <c r="R59" s="151">
        <v>9.41</v>
      </c>
      <c r="S59" s="151">
        <f t="shared" si="19"/>
        <v>0.36828015905319506</v>
      </c>
      <c r="T59" s="151">
        <v>0</v>
      </c>
      <c r="U59" s="151">
        <f t="shared" si="20"/>
        <v>0</v>
      </c>
      <c r="V59" s="151">
        <v>0.02</v>
      </c>
      <c r="W59" s="151">
        <f t="shared" si="21"/>
        <v>0.005654989114145955</v>
      </c>
      <c r="X59" s="151">
        <v>18.32</v>
      </c>
      <c r="Y59" s="151">
        <f t="shared" si="22"/>
        <v>12.979100247963164</v>
      </c>
      <c r="Z59" s="151">
        <f t="shared" si="23"/>
        <v>266.23</v>
      </c>
      <c r="AA59" s="151">
        <f t="shared" si="24"/>
        <v>0.29562614768470963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12"/>
        <v>0</v>
      </c>
      <c r="F60" s="152">
        <v>176.51999999999995</v>
      </c>
      <c r="G60" s="152">
        <f t="shared" si="13"/>
        <v>3.3899672180260563</v>
      </c>
      <c r="H60" s="152">
        <v>3.5</v>
      </c>
      <c r="I60" s="152">
        <f t="shared" si="14"/>
        <v>0.19944838275854207</v>
      </c>
      <c r="J60" s="152">
        <v>366.55</v>
      </c>
      <c r="K60" s="152">
        <f t="shared" si="15"/>
        <v>10.439391436594688</v>
      </c>
      <c r="L60" s="152">
        <v>0.02</v>
      </c>
      <c r="M60" s="152">
        <f t="shared" si="16"/>
        <v>0.0006859133965745486</v>
      </c>
      <c r="N60" s="152">
        <v>3.45</v>
      </c>
      <c r="O60" s="152">
        <f t="shared" si="17"/>
        <v>0.010385313180407332</v>
      </c>
      <c r="P60" s="152">
        <v>3.83</v>
      </c>
      <c r="Q60" s="152">
        <f t="shared" si="18"/>
        <v>0.011303303338753797</v>
      </c>
      <c r="R60" s="152">
        <v>0.71</v>
      </c>
      <c r="S60" s="152">
        <f t="shared" si="19"/>
        <v>0.02778734462569272</v>
      </c>
      <c r="T60" s="152">
        <v>0.8</v>
      </c>
      <c r="U60" s="152">
        <f t="shared" si="20"/>
        <v>0.01909581324294649</v>
      </c>
      <c r="V60" s="152">
        <v>60</v>
      </c>
      <c r="W60" s="152">
        <f t="shared" si="21"/>
        <v>16.964967342437866</v>
      </c>
      <c r="X60" s="152">
        <v>0.26</v>
      </c>
      <c r="Y60" s="152">
        <f t="shared" si="22"/>
        <v>0.1842012043924903</v>
      </c>
      <c r="Z60" s="152">
        <f t="shared" si="23"/>
        <v>615.64</v>
      </c>
      <c r="AA60" s="152">
        <f t="shared" si="24"/>
        <v>0.6836167282448057</v>
      </c>
    </row>
    <row r="61" spans="1:27" s="2" customFormat="1" ht="12.75">
      <c r="A61" s="109" t="s">
        <v>209</v>
      </c>
      <c r="B61" s="153"/>
      <c r="C61" s="153"/>
      <c r="D61" s="153"/>
      <c r="E61" s="153">
        <f t="shared" si="12"/>
        <v>0</v>
      </c>
      <c r="F61" s="153">
        <v>869.9499999999996</v>
      </c>
      <c r="G61" s="153">
        <f t="shared" si="13"/>
        <v>16.70689996216727</v>
      </c>
      <c r="H61" s="153">
        <v>423.8400000000002</v>
      </c>
      <c r="I61" s="153">
        <f t="shared" si="14"/>
        <v>24.152629299537292</v>
      </c>
      <c r="J61" s="153">
        <v>1375.54</v>
      </c>
      <c r="K61" s="153">
        <f t="shared" si="15"/>
        <v>39.17555721373198</v>
      </c>
      <c r="L61" s="153">
        <v>473.4</v>
      </c>
      <c r="M61" s="153">
        <f t="shared" si="16"/>
        <v>16.235570096919563</v>
      </c>
      <c r="N61" s="153">
        <v>3406.5800000000254</v>
      </c>
      <c r="O61" s="153">
        <f t="shared" si="17"/>
        <v>10.254608746119498</v>
      </c>
      <c r="P61" s="153">
        <v>2661.1399999999985</v>
      </c>
      <c r="Q61" s="153">
        <f t="shared" si="18"/>
        <v>7.853700429997717</v>
      </c>
      <c r="R61" s="153">
        <v>12.010000000000002</v>
      </c>
      <c r="S61" s="153">
        <f t="shared" si="19"/>
        <v>0.4700366323303797</v>
      </c>
      <c r="T61" s="153">
        <v>765.2000000000002</v>
      </c>
      <c r="U61" s="153">
        <f t="shared" si="20"/>
        <v>18.26514536687832</v>
      </c>
      <c r="V61" s="153"/>
      <c r="W61" s="153">
        <f t="shared" si="21"/>
        <v>0</v>
      </c>
      <c r="X61" s="153"/>
      <c r="Y61" s="153">
        <f t="shared" si="22"/>
        <v>0</v>
      </c>
      <c r="Z61" s="153">
        <f t="shared" si="23"/>
        <v>9987.660000000024</v>
      </c>
      <c r="AA61" s="153">
        <f t="shared" si="24"/>
        <v>11.090461068191692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12"/>
        <v>0</v>
      </c>
      <c r="F62" s="151">
        <v>52.51</v>
      </c>
      <c r="G62" s="151">
        <f t="shared" si="13"/>
        <v>1.0084249865088843</v>
      </c>
      <c r="H62" s="151">
        <v>13.799999999999999</v>
      </c>
      <c r="I62" s="151">
        <f t="shared" si="14"/>
        <v>0.786396480590823</v>
      </c>
      <c r="J62" s="151">
        <v>0.05</v>
      </c>
      <c r="K62" s="151">
        <f t="shared" si="15"/>
        <v>0.0014240064706854028</v>
      </c>
      <c r="L62" s="151"/>
      <c r="M62" s="151">
        <f t="shared" si="16"/>
        <v>0</v>
      </c>
      <c r="N62" s="151">
        <v>0.98</v>
      </c>
      <c r="O62" s="151">
        <f t="shared" si="17"/>
        <v>0.002950030990376575</v>
      </c>
      <c r="P62" s="151">
        <v>0.73</v>
      </c>
      <c r="Q62" s="151">
        <f t="shared" si="18"/>
        <v>0.002154415518874744</v>
      </c>
      <c r="R62" s="151"/>
      <c r="S62" s="151">
        <f t="shared" si="19"/>
        <v>0</v>
      </c>
      <c r="T62" s="151"/>
      <c r="U62" s="151">
        <f t="shared" si="20"/>
        <v>0</v>
      </c>
      <c r="V62" s="151"/>
      <c r="W62" s="151">
        <f t="shared" si="21"/>
        <v>0</v>
      </c>
      <c r="X62" s="151"/>
      <c r="Y62" s="151">
        <f t="shared" si="22"/>
        <v>0</v>
      </c>
      <c r="Z62" s="151">
        <f t="shared" si="23"/>
        <v>68.07000000000001</v>
      </c>
      <c r="AA62" s="151">
        <f t="shared" si="24"/>
        <v>0.07558604166659724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12"/>
        <v>0</v>
      </c>
      <c r="F63" s="151"/>
      <c r="G63" s="151">
        <f t="shared" si="13"/>
        <v>0</v>
      </c>
      <c r="H63" s="151"/>
      <c r="I63" s="151">
        <f t="shared" si="14"/>
        <v>0</v>
      </c>
      <c r="J63" s="151"/>
      <c r="K63" s="151">
        <f t="shared" si="15"/>
        <v>0</v>
      </c>
      <c r="L63" s="151"/>
      <c r="M63" s="151">
        <f t="shared" si="16"/>
        <v>0</v>
      </c>
      <c r="N63" s="151">
        <v>1.35</v>
      </c>
      <c r="O63" s="151">
        <f t="shared" si="17"/>
        <v>0.004063818201028956</v>
      </c>
      <c r="P63" s="151">
        <v>0.05</v>
      </c>
      <c r="Q63" s="151">
        <f t="shared" si="18"/>
        <v>0.0001475627067722428</v>
      </c>
      <c r="R63" s="151">
        <v>0.01</v>
      </c>
      <c r="S63" s="151">
        <f t="shared" si="19"/>
        <v>0.0003913710510660946</v>
      </c>
      <c r="T63" s="151">
        <v>3</v>
      </c>
      <c r="U63" s="151">
        <f t="shared" si="20"/>
        <v>0.07160929966104933</v>
      </c>
      <c r="V63" s="151"/>
      <c r="W63" s="151">
        <f t="shared" si="21"/>
        <v>0</v>
      </c>
      <c r="X63" s="151"/>
      <c r="Y63" s="151">
        <f t="shared" si="22"/>
        <v>0</v>
      </c>
      <c r="Z63" s="151">
        <f t="shared" si="23"/>
        <v>4.41</v>
      </c>
      <c r="AA63" s="151">
        <f t="shared" si="24"/>
        <v>0.004896936150281972</v>
      </c>
    </row>
    <row r="64" spans="1:27" s="2" customFormat="1" ht="12.75">
      <c r="A64" s="112" t="s">
        <v>212</v>
      </c>
      <c r="B64" s="152"/>
      <c r="C64" s="152"/>
      <c r="D64" s="152">
        <v>2033.01</v>
      </c>
      <c r="E64" s="152">
        <f t="shared" si="12"/>
        <v>87.4762808349146</v>
      </c>
      <c r="F64" s="152">
        <v>0.38999999999999996</v>
      </c>
      <c r="G64" s="152">
        <f t="shared" si="13"/>
        <v>0.007489730427317936</v>
      </c>
      <c r="H64" s="152">
        <v>0</v>
      </c>
      <c r="I64" s="152">
        <f t="shared" si="14"/>
        <v>0</v>
      </c>
      <c r="J64" s="152">
        <v>491.06</v>
      </c>
      <c r="K64" s="152">
        <f t="shared" si="15"/>
        <v>13.985452349895478</v>
      </c>
      <c r="L64" s="152">
        <v>25.82</v>
      </c>
      <c r="M64" s="152">
        <f t="shared" si="16"/>
        <v>0.8855141949777422</v>
      </c>
      <c r="N64" s="152">
        <v>365.4799999999999</v>
      </c>
      <c r="O64" s="152">
        <f t="shared" si="17"/>
        <v>1.100180945268194</v>
      </c>
      <c r="P64" s="152">
        <v>374.50000000000006</v>
      </c>
      <c r="Q64" s="152">
        <f t="shared" si="18"/>
        <v>1.1052446737240984</v>
      </c>
      <c r="R64" s="152">
        <v>0.1</v>
      </c>
      <c r="S64" s="152">
        <f t="shared" si="19"/>
        <v>0.003913710510660947</v>
      </c>
      <c r="T64" s="152">
        <v>50.95</v>
      </c>
      <c r="U64" s="152">
        <f t="shared" si="20"/>
        <v>1.2161646059101543</v>
      </c>
      <c r="V64" s="152">
        <v>0.01</v>
      </c>
      <c r="W64" s="152">
        <f t="shared" si="21"/>
        <v>0.0028274945570729774</v>
      </c>
      <c r="X64" s="152">
        <v>0.14</v>
      </c>
      <c r="Y64" s="152">
        <f t="shared" si="22"/>
        <v>0.09918526390364864</v>
      </c>
      <c r="Z64" s="152">
        <f t="shared" si="23"/>
        <v>3341.46</v>
      </c>
      <c r="AA64" s="152">
        <f t="shared" si="24"/>
        <v>3.710411852317732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12"/>
        <v>0</v>
      </c>
      <c r="F65" s="153"/>
      <c r="G65" s="153">
        <f t="shared" si="13"/>
        <v>0</v>
      </c>
      <c r="H65" s="153"/>
      <c r="I65" s="153">
        <f t="shared" si="14"/>
        <v>0</v>
      </c>
      <c r="J65" s="153"/>
      <c r="K65" s="153">
        <f t="shared" si="15"/>
        <v>0</v>
      </c>
      <c r="L65" s="153"/>
      <c r="M65" s="153">
        <f t="shared" si="16"/>
        <v>0</v>
      </c>
      <c r="N65" s="153">
        <v>0.52</v>
      </c>
      <c r="O65" s="153">
        <f t="shared" si="17"/>
        <v>0.0015653225663222643</v>
      </c>
      <c r="P65" s="153">
        <v>19763.43</v>
      </c>
      <c r="Q65" s="153">
        <f t="shared" si="18"/>
        <v>58.32690451807492</v>
      </c>
      <c r="R65" s="153"/>
      <c r="S65" s="153">
        <f t="shared" si="19"/>
        <v>0</v>
      </c>
      <c r="T65" s="153">
        <v>0.44</v>
      </c>
      <c r="U65" s="153">
        <f t="shared" si="20"/>
        <v>0.010502697283620566</v>
      </c>
      <c r="V65" s="153"/>
      <c r="W65" s="153">
        <f t="shared" si="21"/>
        <v>0</v>
      </c>
      <c r="X65" s="153"/>
      <c r="Y65" s="153">
        <f t="shared" si="22"/>
        <v>0</v>
      </c>
      <c r="Z65" s="153">
        <f t="shared" si="23"/>
        <v>19764.39</v>
      </c>
      <c r="AA65" s="153">
        <f t="shared" si="24"/>
        <v>21.94670201344025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12"/>
        <v>0</v>
      </c>
      <c r="F66" s="151">
        <v>12.52</v>
      </c>
      <c r="G66" s="151">
        <f t="shared" si="13"/>
        <v>0.2404395511538989</v>
      </c>
      <c r="H66" s="151">
        <v>6.8</v>
      </c>
      <c r="I66" s="151">
        <f t="shared" si="14"/>
        <v>0.3874997150737389</v>
      </c>
      <c r="J66" s="151">
        <v>7.15</v>
      </c>
      <c r="K66" s="151">
        <f t="shared" si="15"/>
        <v>0.20363292530801258</v>
      </c>
      <c r="L66" s="151">
        <v>10.589999999999998</v>
      </c>
      <c r="M66" s="151">
        <f t="shared" si="16"/>
        <v>0.3631911434862234</v>
      </c>
      <c r="N66" s="151">
        <v>14.429999999999998</v>
      </c>
      <c r="O66" s="151">
        <f t="shared" si="17"/>
        <v>0.04343770121544283</v>
      </c>
      <c r="P66" s="151">
        <v>135.89</v>
      </c>
      <c r="Q66" s="151">
        <f t="shared" si="18"/>
        <v>0.40104592446560133</v>
      </c>
      <c r="R66" s="151">
        <v>54.61</v>
      </c>
      <c r="S66" s="151">
        <f t="shared" si="19"/>
        <v>2.1372773098719424</v>
      </c>
      <c r="T66" s="151"/>
      <c r="U66" s="151">
        <f t="shared" si="20"/>
        <v>0</v>
      </c>
      <c r="V66" s="151"/>
      <c r="W66" s="151">
        <f t="shared" si="21"/>
        <v>0</v>
      </c>
      <c r="X66" s="151"/>
      <c r="Y66" s="151">
        <f t="shared" si="22"/>
        <v>0</v>
      </c>
      <c r="Z66" s="151">
        <f t="shared" si="23"/>
        <v>241.99</v>
      </c>
      <c r="AA66" s="151">
        <f t="shared" si="24"/>
        <v>0.2687096551035679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12"/>
        <v>0</v>
      </c>
      <c r="F67" s="152">
        <v>1.2200000000000002</v>
      </c>
      <c r="G67" s="152">
        <f t="shared" si="13"/>
        <v>0.02342941313160996</v>
      </c>
      <c r="H67" s="152">
        <v>73.35</v>
      </c>
      <c r="I67" s="152">
        <f t="shared" si="14"/>
        <v>4.179868250096875</v>
      </c>
      <c r="J67" s="152"/>
      <c r="K67" s="152">
        <f t="shared" si="15"/>
        <v>0</v>
      </c>
      <c r="L67" s="152">
        <v>75.36</v>
      </c>
      <c r="M67" s="152">
        <f t="shared" si="16"/>
        <v>2.584521678292899</v>
      </c>
      <c r="N67" s="152">
        <v>533.9200000000001</v>
      </c>
      <c r="O67" s="152">
        <f t="shared" si="17"/>
        <v>1.6072250473284297</v>
      </c>
      <c r="P67" s="152">
        <v>56.239999999999995</v>
      </c>
      <c r="Q67" s="152">
        <f t="shared" si="18"/>
        <v>0.16597853257741865</v>
      </c>
      <c r="R67" s="152">
        <v>58.839999999999996</v>
      </c>
      <c r="S67" s="152">
        <f t="shared" si="19"/>
        <v>2.3028272644729006</v>
      </c>
      <c r="T67" s="152">
        <v>0.1</v>
      </c>
      <c r="U67" s="152">
        <f t="shared" si="20"/>
        <v>0.002386976655368311</v>
      </c>
      <c r="V67" s="152">
        <v>20.5</v>
      </c>
      <c r="W67" s="152">
        <f t="shared" si="21"/>
        <v>5.796363841999604</v>
      </c>
      <c r="X67" s="152">
        <v>0</v>
      </c>
      <c r="Y67" s="152">
        <f t="shared" si="22"/>
        <v>0</v>
      </c>
      <c r="Z67" s="152">
        <f t="shared" si="23"/>
        <v>819.5300000000002</v>
      </c>
      <c r="AA67" s="152">
        <f t="shared" si="24"/>
        <v>0.9100195200092032</v>
      </c>
    </row>
    <row r="68" spans="1:27" s="2" customFormat="1" ht="12.75">
      <c r="A68" s="115" t="s">
        <v>216</v>
      </c>
      <c r="B68" s="154"/>
      <c r="C68" s="154"/>
      <c r="D68" s="154">
        <v>0.02</v>
      </c>
      <c r="E68" s="154">
        <f>((D68/D$69*100))</f>
        <v>0.0008605592774744305</v>
      </c>
      <c r="F68" s="154">
        <v>46.74</v>
      </c>
      <c r="G68" s="154">
        <f>((F68/F$69*100))</f>
        <v>0.8976153850585651</v>
      </c>
      <c r="H68" s="154">
        <v>0</v>
      </c>
      <c r="I68" s="154">
        <f>((H68/H$69*100))</f>
        <v>0</v>
      </c>
      <c r="J68" s="154"/>
      <c r="K68" s="154">
        <f>((J68/J$69*100))</f>
        <v>0</v>
      </c>
      <c r="L68" s="154">
        <v>401.62</v>
      </c>
      <c r="M68" s="154">
        <f>((L68/L$69*100))</f>
        <v>13.77382691661351</v>
      </c>
      <c r="N68" s="154">
        <v>19684.30999999999</v>
      </c>
      <c r="O68" s="154">
        <f>((N68/N$69*100))</f>
        <v>59.25441277977499</v>
      </c>
      <c r="P68" s="154">
        <v>6634.250000000015</v>
      </c>
      <c r="Q68" s="154">
        <f>((P68/P$69*100))</f>
        <v>19.579357748075076</v>
      </c>
      <c r="R68" s="154">
        <v>116.51</v>
      </c>
      <c r="S68" s="154">
        <f>((R68/R$69*100))</f>
        <v>4.559864115971068</v>
      </c>
      <c r="T68" s="154">
        <v>1825.8799999999994</v>
      </c>
      <c r="U68" s="154">
        <f>((T68/T$69*100))</f>
        <v>43.5833293550389</v>
      </c>
      <c r="V68" s="154">
        <v>143.09</v>
      </c>
      <c r="W68" s="154">
        <f>((V68/V$69*100))</f>
        <v>40.45861961715724</v>
      </c>
      <c r="X68" s="154">
        <v>23.39</v>
      </c>
      <c r="Y68" s="154">
        <f>((X68/X$69*100))</f>
        <v>16.571023733616723</v>
      </c>
      <c r="Z68" s="154">
        <f>B68+D68+F68+H68+J68+L68+N68+P68+R68+T68+V68+X68</f>
        <v>28875.810000000005</v>
      </c>
      <c r="AA68" s="154">
        <f>((Z68/Z$69*100))</f>
        <v>32.06417184981263</v>
      </c>
    </row>
    <row r="69" spans="1:27" ht="15">
      <c r="A69" s="86" t="s">
        <v>36</v>
      </c>
      <c r="B69" s="117">
        <f>SUM(B30:B68)</f>
        <v>0</v>
      </c>
      <c r="C69" s="117">
        <f aca="true" t="shared" si="25" ref="C69:AA69">SUM(C29:C68)</f>
        <v>0</v>
      </c>
      <c r="D69" s="117">
        <f>SUM(D30:D68)</f>
        <v>2324.07</v>
      </c>
      <c r="E69" s="117">
        <f t="shared" si="25"/>
        <v>99.99999999999999</v>
      </c>
      <c r="F69" s="117">
        <f>SUM(F30:F68)</f>
        <v>5207.129999999994</v>
      </c>
      <c r="G69" s="117">
        <f t="shared" si="25"/>
        <v>100</v>
      </c>
      <c r="H69" s="117">
        <f>SUM(H30:H68)</f>
        <v>1754.84</v>
      </c>
      <c r="I69" s="117">
        <f t="shared" si="25"/>
        <v>100.00000000000004</v>
      </c>
      <c r="J69" s="117">
        <f>SUM(J30:J68)</f>
        <v>3511.2200000000003</v>
      </c>
      <c r="K69" s="117">
        <f t="shared" si="25"/>
        <v>100</v>
      </c>
      <c r="L69" s="117">
        <f>SUM(L30:L68)</f>
        <v>2915.8199999999997</v>
      </c>
      <c r="M69" s="117">
        <f t="shared" si="25"/>
        <v>100.00000000000001</v>
      </c>
      <c r="N69" s="117">
        <f>SUM(N30:N68)</f>
        <v>33219.99000000003</v>
      </c>
      <c r="O69" s="117">
        <f t="shared" si="25"/>
        <v>99.99999999999997</v>
      </c>
      <c r="P69" s="117">
        <f>SUM(P30:P68)</f>
        <v>33883.90000000002</v>
      </c>
      <c r="Q69" s="117">
        <f t="shared" si="25"/>
        <v>100</v>
      </c>
      <c r="R69" s="117">
        <f>SUM(R30:R68)</f>
        <v>2555.120000000001</v>
      </c>
      <c r="S69" s="117">
        <f t="shared" si="25"/>
        <v>99.99999999999997</v>
      </c>
      <c r="T69" s="117">
        <f>SUM(T30:T68)</f>
        <v>4189.4</v>
      </c>
      <c r="U69" s="117">
        <f t="shared" si="25"/>
        <v>100</v>
      </c>
      <c r="V69" s="117">
        <f>SUM(V30:V68)</f>
        <v>353.67</v>
      </c>
      <c r="W69" s="117">
        <f t="shared" si="25"/>
        <v>100</v>
      </c>
      <c r="X69" s="117">
        <f>SUM(X30:X68)</f>
        <v>141.14999999999998</v>
      </c>
      <c r="Y69" s="117">
        <f t="shared" si="25"/>
        <v>100</v>
      </c>
      <c r="Z69" s="117">
        <f t="shared" si="25"/>
        <v>90056.31000000003</v>
      </c>
      <c r="AA69" s="117">
        <f t="shared" si="25"/>
        <v>100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6.281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5" width="6.421875" style="0" customWidth="1"/>
    <col min="16" max="16" width="7.5742187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7.5742187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252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8">
      <c r="A5" s="197" t="s">
        <v>219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7" spans="1:27" ht="24.75" customHeight="1">
      <c r="A7" s="219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6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7" t="s">
        <v>253</v>
      </c>
      <c r="AA8" s="229" t="s">
        <v>3</v>
      </c>
    </row>
    <row r="9" spans="1:27" ht="24.75" customHeight="1">
      <c r="A9" s="220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8"/>
      <c r="AA9" s="203"/>
    </row>
    <row r="10" spans="1:27" ht="24.75" customHeight="1">
      <c r="A10" s="118" t="s">
        <v>29</v>
      </c>
      <c r="B10" s="118">
        <v>0</v>
      </c>
      <c r="C10" s="133">
        <v>0</v>
      </c>
      <c r="D10" s="118">
        <v>6.75</v>
      </c>
      <c r="E10" s="133">
        <f aca="true" t="shared" si="0" ref="E10:E19">((D10/D$19*100))</f>
        <v>7.970244420828905</v>
      </c>
      <c r="F10" s="118">
        <v>3.68</v>
      </c>
      <c r="G10" s="133">
        <f aca="true" t="shared" si="1" ref="G10:G19">((F10/F$19*100))</f>
        <v>0.16479776448249922</v>
      </c>
      <c r="H10" s="160">
        <f>SUM(H30:H38)</f>
        <v>172.5</v>
      </c>
      <c r="I10" s="133">
        <f aca="true" t="shared" si="2" ref="I10:I19">((H10/H$19*100))</f>
        <v>9.801526197064653</v>
      </c>
      <c r="J10" s="118">
        <v>29.25</v>
      </c>
      <c r="K10" s="133">
        <f aca="true" t="shared" si="3" ref="K10:K19">((J10/J$19*100))</f>
        <v>4.5043657699000565</v>
      </c>
      <c r="L10" s="118">
        <v>107.9</v>
      </c>
      <c r="M10" s="133">
        <f aca="true" t="shared" si="4" ref="M10:M19">((L10/L$19*100))</f>
        <v>12.410572565618457</v>
      </c>
      <c r="N10" s="134">
        <v>410.93</v>
      </c>
      <c r="O10" s="133">
        <f aca="true" t="shared" si="5" ref="O10:O19">((N10/N$19*100))</f>
        <v>23.358913142337425</v>
      </c>
      <c r="P10" s="118">
        <f>SUM(P30:P38)</f>
        <v>85.75999999999999</v>
      </c>
      <c r="Q10" s="133">
        <f aca="true" t="shared" si="6" ref="Q10:S19">((P10/P$19*100))</f>
        <v>2.5877077845467755</v>
      </c>
      <c r="R10" s="118">
        <f>SUM(R30:R38)</f>
        <v>6.130000000000001</v>
      </c>
      <c r="S10" s="133">
        <f t="shared" si="6"/>
        <v>43.817012151536815</v>
      </c>
      <c r="T10" s="118">
        <f>SUM(T30:T38)</f>
        <v>21.35</v>
      </c>
      <c r="U10" s="133">
        <f aca="true" t="shared" si="7" ref="U10:U19">((T10/T$19*100))</f>
        <v>19.449758586134642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0.3</v>
      </c>
      <c r="Y10" s="133">
        <f aca="true" t="shared" si="9" ref="Y10:Y19">((X10/X$19*100))</f>
        <v>1.1160714285714284</v>
      </c>
      <c r="Z10" s="98">
        <f>SUM(B10+D10+F10+H10+J10+L10+N10+P10+T10+V10+X10+R10)</f>
        <v>844.55</v>
      </c>
      <c r="AA10" s="133">
        <f aca="true" t="shared" si="10" ref="AA10:AA19">((Z10/Z$19*100))</f>
        <v>7.741120008212708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0</v>
      </c>
      <c r="E11" s="135">
        <f t="shared" si="0"/>
        <v>0</v>
      </c>
      <c r="F11" s="119">
        <v>19.4</v>
      </c>
      <c r="G11" s="135">
        <f t="shared" si="1"/>
        <v>0.8687708236305663</v>
      </c>
      <c r="H11" s="119">
        <f>SUM(H39:H46)</f>
        <v>44.2</v>
      </c>
      <c r="I11" s="135">
        <f t="shared" si="2"/>
        <v>2.511463524117436</v>
      </c>
      <c r="J11" s="119">
        <v>56.97</v>
      </c>
      <c r="K11" s="135">
        <f t="shared" si="3"/>
        <v>8.77311856106688</v>
      </c>
      <c r="L11" s="119">
        <v>91.45</v>
      </c>
      <c r="M11" s="135">
        <f t="shared" si="4"/>
        <v>10.51850659060063</v>
      </c>
      <c r="N11" s="136">
        <v>204.81</v>
      </c>
      <c r="O11" s="135">
        <f t="shared" si="5"/>
        <v>11.642223738062755</v>
      </c>
      <c r="P11" s="119">
        <f>SUM(P39:P46)</f>
        <v>635.57</v>
      </c>
      <c r="Q11" s="135">
        <f t="shared" si="6"/>
        <v>19.177582050191166</v>
      </c>
      <c r="R11" s="119">
        <f>SUM(R39:R46)</f>
        <v>0.05</v>
      </c>
      <c r="S11" s="135">
        <f t="shared" si="6"/>
        <v>0.3573981415296641</v>
      </c>
      <c r="T11" s="119">
        <f>SUM(T39:T46)</f>
        <v>8.459999999999999</v>
      </c>
      <c r="U11" s="135">
        <f t="shared" si="7"/>
        <v>7.707023776988247</v>
      </c>
      <c r="V11" s="119">
        <f>SUM(V39:V46)</f>
        <v>13</v>
      </c>
      <c r="W11" s="135">
        <f t="shared" si="8"/>
        <v>14.52513966480447</v>
      </c>
      <c r="X11" s="119">
        <f>SUM(X39:X46)</f>
        <v>5.02</v>
      </c>
      <c r="Y11" s="135">
        <f t="shared" si="9"/>
        <v>18.675595238095237</v>
      </c>
      <c r="Z11" s="101">
        <f aca="true" t="shared" si="11" ref="Z11:Z18">SUM(B11+D11+F11+H11+J11+L11+N11+P11+T11+V11+X11+R11)</f>
        <v>1078.93</v>
      </c>
      <c r="AA11" s="135">
        <f t="shared" si="10"/>
        <v>9.889440069221406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14.8</v>
      </c>
      <c r="E12" s="135">
        <f t="shared" si="0"/>
        <v>17.475498878261895</v>
      </c>
      <c r="F12" s="119">
        <v>253.83</v>
      </c>
      <c r="G12" s="135">
        <f t="shared" si="1"/>
        <v>11.367015369182818</v>
      </c>
      <c r="H12" s="119">
        <f>SUM(H47:H52)</f>
        <v>308.56</v>
      </c>
      <c r="I12" s="135">
        <f t="shared" si="2"/>
        <v>17.532515497775478</v>
      </c>
      <c r="J12" s="119">
        <v>17</v>
      </c>
      <c r="K12" s="135">
        <f t="shared" si="3"/>
        <v>2.6179219859248195</v>
      </c>
      <c r="L12" s="119">
        <v>37.52</v>
      </c>
      <c r="M12" s="135">
        <f t="shared" si="4"/>
        <v>4.315520691955556</v>
      </c>
      <c r="N12" s="136">
        <v>10.92</v>
      </c>
      <c r="O12" s="135">
        <f t="shared" si="5"/>
        <v>0.6207366984993179</v>
      </c>
      <c r="P12" s="119">
        <f>SUM(P47:P52)</f>
        <v>38.120000000000005</v>
      </c>
      <c r="Q12" s="135">
        <f t="shared" si="6"/>
        <v>1.1502264546049803</v>
      </c>
      <c r="R12" s="119">
        <f>SUM(R47:R52)</f>
        <v>0</v>
      </c>
      <c r="S12" s="135">
        <f t="shared" si="6"/>
        <v>0</v>
      </c>
      <c r="T12" s="119">
        <f>SUM(T47:T52)</f>
        <v>0</v>
      </c>
      <c r="U12" s="135">
        <f t="shared" si="7"/>
        <v>0</v>
      </c>
      <c r="V12" s="119">
        <f>SUM(V47:V52)</f>
        <v>0</v>
      </c>
      <c r="W12" s="135">
        <f t="shared" si="8"/>
        <v>0</v>
      </c>
      <c r="X12" s="119">
        <f>SUM(X47:X52)</f>
        <v>20.53</v>
      </c>
      <c r="Y12" s="135">
        <f t="shared" si="9"/>
        <v>76.37648809523809</v>
      </c>
      <c r="Z12" s="101">
        <f t="shared" si="11"/>
        <v>701.28</v>
      </c>
      <c r="AA12" s="135">
        <f t="shared" si="10"/>
        <v>6.427911478727616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1.1</v>
      </c>
      <c r="E13" s="135">
        <f t="shared" si="0"/>
        <v>1.2988546463573032</v>
      </c>
      <c r="F13" s="119">
        <v>695.51</v>
      </c>
      <c r="G13" s="135">
        <f t="shared" si="1"/>
        <v>31.14632966718017</v>
      </c>
      <c r="H13" s="119">
        <f>SUM(H53:H54)</f>
        <v>27.73</v>
      </c>
      <c r="I13" s="135">
        <f t="shared" si="2"/>
        <v>1.5756308489542195</v>
      </c>
      <c r="J13" s="119">
        <v>4.5</v>
      </c>
      <c r="K13" s="135">
        <f t="shared" si="3"/>
        <v>0.6929793492153934</v>
      </c>
      <c r="L13" s="119">
        <v>1.25</v>
      </c>
      <c r="M13" s="135">
        <f t="shared" si="4"/>
        <v>0.14377401025971334</v>
      </c>
      <c r="N13" s="136">
        <v>7.48</v>
      </c>
      <c r="O13" s="135">
        <f t="shared" si="5"/>
        <v>0.42519326966803095</v>
      </c>
      <c r="P13" s="119">
        <f>SUM(P53:P54)</f>
        <v>26.200000000000003</v>
      </c>
      <c r="Q13" s="135">
        <f t="shared" si="6"/>
        <v>0.7905543838051019</v>
      </c>
      <c r="R13" s="119">
        <f>SUM(R53:R54)</f>
        <v>1.05</v>
      </c>
      <c r="S13" s="135">
        <f t="shared" si="6"/>
        <v>7.505360972122946</v>
      </c>
      <c r="T13" s="119">
        <f>SUM(T53:T54)</f>
        <v>0.1</v>
      </c>
      <c r="U13" s="135">
        <f t="shared" si="7"/>
        <v>0.09109957183201238</v>
      </c>
      <c r="V13" s="119">
        <f>SUM(V53:V54)</f>
        <v>0</v>
      </c>
      <c r="W13" s="135">
        <f t="shared" si="8"/>
        <v>0</v>
      </c>
      <c r="X13" s="119">
        <f>SUM(X53:X54)</f>
        <v>0.5</v>
      </c>
      <c r="Y13" s="135">
        <f t="shared" si="9"/>
        <v>1.8601190476190477</v>
      </c>
      <c r="Z13" s="101">
        <f t="shared" si="11"/>
        <v>765.4200000000001</v>
      </c>
      <c r="AA13" s="135">
        <f t="shared" si="10"/>
        <v>7.015816797923359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7.11</v>
      </c>
      <c r="E14" s="135">
        <f t="shared" si="0"/>
        <v>8.395324123273113</v>
      </c>
      <c r="F14" s="119">
        <v>689.27</v>
      </c>
      <c r="G14" s="135">
        <f t="shared" si="1"/>
        <v>30.86688997957941</v>
      </c>
      <c r="H14" s="119">
        <f>SUM(H55:H57)</f>
        <v>564.27</v>
      </c>
      <c r="I14" s="135">
        <f t="shared" si="2"/>
        <v>32.06207065053724</v>
      </c>
      <c r="J14" s="119">
        <v>366.8</v>
      </c>
      <c r="K14" s="135">
        <f t="shared" si="3"/>
        <v>56.48551673160141</v>
      </c>
      <c r="L14" s="119">
        <v>215.54</v>
      </c>
      <c r="M14" s="135">
        <f t="shared" si="4"/>
        <v>24.791240137102893</v>
      </c>
      <c r="N14" s="136">
        <v>310.08</v>
      </c>
      <c r="O14" s="135">
        <f t="shared" si="5"/>
        <v>17.62619372442019</v>
      </c>
      <c r="P14" s="119">
        <f>SUM(P55:P57)</f>
        <v>395.1699999999999</v>
      </c>
      <c r="Q14" s="135">
        <f t="shared" si="6"/>
        <v>11.923792971307709</v>
      </c>
      <c r="R14" s="119">
        <f>SUM(R55:R57)</f>
        <v>2.05</v>
      </c>
      <c r="S14" s="135">
        <f t="shared" si="6"/>
        <v>14.653323802716226</v>
      </c>
      <c r="T14" s="119">
        <f>SUM(T55:T57)</f>
        <v>24.38</v>
      </c>
      <c r="U14" s="135">
        <f t="shared" si="7"/>
        <v>22.210075612644616</v>
      </c>
      <c r="V14" s="119">
        <f>SUM(V55:V57)</f>
        <v>0</v>
      </c>
      <c r="W14" s="135">
        <f t="shared" si="8"/>
        <v>0</v>
      </c>
      <c r="X14" s="119">
        <f>SUM(X55:X57)</f>
        <v>0.02</v>
      </c>
      <c r="Y14" s="135">
        <f t="shared" si="9"/>
        <v>0.0744047619047619</v>
      </c>
      <c r="Z14" s="101">
        <f t="shared" si="11"/>
        <v>2574.6900000000005</v>
      </c>
      <c r="AA14" s="135">
        <f t="shared" si="10"/>
        <v>23.5995314356109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15.66</v>
      </c>
      <c r="E15" s="135">
        <f t="shared" si="0"/>
        <v>18.49096705632306</v>
      </c>
      <c r="F15" s="119">
        <v>77.5</v>
      </c>
      <c r="G15" s="135">
        <f t="shared" si="1"/>
        <v>3.4706050944004585</v>
      </c>
      <c r="H15" s="119">
        <f>SUM(H58:H60)</f>
        <v>45.28</v>
      </c>
      <c r="I15" s="135">
        <f t="shared" si="2"/>
        <v>2.572829601177319</v>
      </c>
      <c r="J15" s="119">
        <v>30.4</v>
      </c>
      <c r="K15" s="135">
        <f t="shared" si="3"/>
        <v>4.681460492477324</v>
      </c>
      <c r="L15" s="119">
        <v>35.13</v>
      </c>
      <c r="M15" s="135">
        <f t="shared" si="4"/>
        <v>4.040624784338984</v>
      </c>
      <c r="N15" s="136">
        <v>19.3</v>
      </c>
      <c r="O15" s="135">
        <f t="shared" si="5"/>
        <v>1.0970895861755343</v>
      </c>
      <c r="P15" s="119">
        <f>SUM(P58:P60)</f>
        <v>4.749999999999998</v>
      </c>
      <c r="Q15" s="135">
        <f t="shared" si="6"/>
        <v>0.14332569935397832</v>
      </c>
      <c r="R15" s="119">
        <f>SUM(R58:R60)</f>
        <v>0.7</v>
      </c>
      <c r="S15" s="135">
        <f t="shared" si="6"/>
        <v>5.003573981415296</v>
      </c>
      <c r="T15" s="119">
        <f>SUM(T58:T60)</f>
        <v>0</v>
      </c>
      <c r="U15" s="135">
        <f t="shared" si="7"/>
        <v>0</v>
      </c>
      <c r="V15" s="119">
        <f>SUM(V58:V60)</f>
        <v>0</v>
      </c>
      <c r="W15" s="135">
        <f t="shared" si="8"/>
        <v>0</v>
      </c>
      <c r="X15" s="119">
        <f>SUM(X58:X60)</f>
        <v>0</v>
      </c>
      <c r="Y15" s="135">
        <f t="shared" si="9"/>
        <v>0</v>
      </c>
      <c r="Z15" s="101">
        <f t="shared" si="11"/>
        <v>228.72</v>
      </c>
      <c r="AA15" s="135">
        <f t="shared" si="10"/>
        <v>2.0964406705090415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21.77</v>
      </c>
      <c r="E16" s="135">
        <f t="shared" si="0"/>
        <v>25.705514228362265</v>
      </c>
      <c r="F16" s="119">
        <v>466.46</v>
      </c>
      <c r="G16" s="135">
        <f t="shared" si="1"/>
        <v>20.88901228818113</v>
      </c>
      <c r="H16" s="119">
        <f>SUM(H61:H64)</f>
        <v>593.6800000000004</v>
      </c>
      <c r="I16" s="135">
        <f t="shared" si="2"/>
        <v>33.73315984158462</v>
      </c>
      <c r="J16" s="119">
        <v>135.75</v>
      </c>
      <c r="K16" s="135">
        <f t="shared" si="3"/>
        <v>20.904877034664366</v>
      </c>
      <c r="L16" s="119">
        <v>206.23</v>
      </c>
      <c r="M16" s="135">
        <f t="shared" si="4"/>
        <v>23.720411308688547</v>
      </c>
      <c r="N16" s="136">
        <v>579.97</v>
      </c>
      <c r="O16" s="135">
        <f t="shared" si="5"/>
        <v>32.96782628467485</v>
      </c>
      <c r="P16" s="119">
        <f>SUM(P61:P64)</f>
        <v>1494.5699999999988</v>
      </c>
      <c r="Q16" s="135">
        <f t="shared" si="6"/>
        <v>45.096903259679</v>
      </c>
      <c r="R16" s="119">
        <f>SUM(R61:R64)</f>
        <v>0</v>
      </c>
      <c r="S16" s="135">
        <f t="shared" si="6"/>
        <v>0</v>
      </c>
      <c r="T16" s="119">
        <f>SUM(T61:T64)</f>
        <v>19.08</v>
      </c>
      <c r="U16" s="135">
        <f t="shared" si="7"/>
        <v>17.38179830554796</v>
      </c>
      <c r="V16" s="119">
        <f>SUM(V61:V64)</f>
        <v>0</v>
      </c>
      <c r="W16" s="135">
        <f t="shared" si="8"/>
        <v>0</v>
      </c>
      <c r="X16" s="119">
        <f>SUM(X61:X64)</f>
        <v>0</v>
      </c>
      <c r="Y16" s="135">
        <f t="shared" si="9"/>
        <v>0</v>
      </c>
      <c r="Z16" s="101">
        <f t="shared" si="11"/>
        <v>3517.5099999999993</v>
      </c>
      <c r="AA16" s="135">
        <f t="shared" si="10"/>
        <v>32.24139132092627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12.92</v>
      </c>
      <c r="G17" s="135">
        <f t="shared" si="1"/>
        <v>0.57858345573747</v>
      </c>
      <c r="H17" s="119">
        <f>SUM(H65:H67)</f>
        <v>3.71</v>
      </c>
      <c r="I17" s="135">
        <f t="shared" si="2"/>
        <v>0.2108038387890427</v>
      </c>
      <c r="J17" s="119">
        <v>8.7</v>
      </c>
      <c r="K17" s="135">
        <f t="shared" si="3"/>
        <v>1.3397600751497605</v>
      </c>
      <c r="L17" s="119">
        <v>108.7</v>
      </c>
      <c r="M17" s="135">
        <f t="shared" si="4"/>
        <v>12.502587932184674</v>
      </c>
      <c r="N17" s="136">
        <v>44.69</v>
      </c>
      <c r="O17" s="135">
        <f t="shared" si="5"/>
        <v>2.5403592542064573</v>
      </c>
      <c r="P17" s="119">
        <f>SUM(P65:P67)</f>
        <v>78.47999999999999</v>
      </c>
      <c r="Q17" s="135">
        <f t="shared" si="6"/>
        <v>2.3680422916421517</v>
      </c>
      <c r="R17" s="119">
        <f>SUM(R65:R67)</f>
        <v>0</v>
      </c>
      <c r="S17" s="135">
        <f t="shared" si="6"/>
        <v>0</v>
      </c>
      <c r="T17" s="119">
        <f>SUM(T65:T67)</f>
        <v>21.7</v>
      </c>
      <c r="U17" s="135">
        <f t="shared" si="7"/>
        <v>19.768607087546684</v>
      </c>
      <c r="V17" s="119">
        <f>SUM(V65:V67)</f>
        <v>0</v>
      </c>
      <c r="W17" s="135">
        <f t="shared" si="8"/>
        <v>0</v>
      </c>
      <c r="X17" s="119">
        <f>SUM(X65:X67)</f>
        <v>0</v>
      </c>
      <c r="Y17" s="135">
        <f t="shared" si="9"/>
        <v>0</v>
      </c>
      <c r="Z17" s="101">
        <f t="shared" si="11"/>
        <v>278.9</v>
      </c>
      <c r="AA17" s="135">
        <f t="shared" si="10"/>
        <v>2.556389047765703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17.5</v>
      </c>
      <c r="E18" s="137">
        <f t="shared" si="0"/>
        <v>20.66359664659346</v>
      </c>
      <c r="F18" s="120">
        <v>14.47</v>
      </c>
      <c r="G18" s="137">
        <f t="shared" si="1"/>
        <v>0.6479955576254792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65.7</v>
      </c>
      <c r="M18" s="137">
        <f t="shared" si="4"/>
        <v>7.556761979250534</v>
      </c>
      <c r="N18" s="138">
        <v>171.02</v>
      </c>
      <c r="O18" s="137">
        <f t="shared" si="5"/>
        <v>9.721464301955434</v>
      </c>
      <c r="P18" s="120">
        <f>SUM(P68)</f>
        <v>555.5099999999994</v>
      </c>
      <c r="Q18" s="137">
        <f t="shared" si="6"/>
        <v>16.761865104869145</v>
      </c>
      <c r="R18" s="120">
        <f>SUM(R68)</f>
        <v>4.01</v>
      </c>
      <c r="S18" s="137">
        <f t="shared" si="6"/>
        <v>28.663330950679054</v>
      </c>
      <c r="T18" s="120">
        <f>SUM(T68)</f>
        <v>14.7</v>
      </c>
      <c r="U18" s="137">
        <f t="shared" si="7"/>
        <v>13.39163705930582</v>
      </c>
      <c r="V18" s="120">
        <f>SUM(V68)</f>
        <v>76.5</v>
      </c>
      <c r="W18" s="137">
        <f t="shared" si="8"/>
        <v>85.47486033519553</v>
      </c>
      <c r="X18" s="120">
        <f>SUM(X68)</f>
        <v>0.51</v>
      </c>
      <c r="Y18" s="137">
        <f t="shared" si="9"/>
        <v>1.8973214285714284</v>
      </c>
      <c r="Z18" s="104">
        <f t="shared" si="11"/>
        <v>919.9199999999994</v>
      </c>
      <c r="AA18" s="137">
        <f t="shared" si="10"/>
        <v>8.43195917110299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84.69</v>
      </c>
      <c r="E19" s="141">
        <f t="shared" si="0"/>
        <v>100</v>
      </c>
      <c r="F19" s="140">
        <f>SUM(F10:F18)</f>
        <v>2233.04</v>
      </c>
      <c r="G19" s="141">
        <f t="shared" si="1"/>
        <v>100</v>
      </c>
      <c r="H19" s="140">
        <f>SUM(H10:H18)</f>
        <v>1759.9300000000003</v>
      </c>
      <c r="I19" s="141">
        <f t="shared" si="2"/>
        <v>100</v>
      </c>
      <c r="J19" s="140">
        <f>SUM(J10:J18)</f>
        <v>649.37</v>
      </c>
      <c r="K19" s="141">
        <f t="shared" si="3"/>
        <v>100</v>
      </c>
      <c r="L19" s="140">
        <f>SUM(L10:L18)</f>
        <v>869.4200000000001</v>
      </c>
      <c r="M19" s="141">
        <f t="shared" si="4"/>
        <v>100</v>
      </c>
      <c r="N19" s="117">
        <f>SUM(N10:N18)</f>
        <v>1759.2</v>
      </c>
      <c r="O19" s="141">
        <f t="shared" si="5"/>
        <v>100</v>
      </c>
      <c r="P19" s="117">
        <f>SUM(P10:P18)</f>
        <v>3314.129999999998</v>
      </c>
      <c r="Q19" s="141">
        <f t="shared" si="6"/>
        <v>100</v>
      </c>
      <c r="R19" s="117">
        <f>SUM(R10:R18)</f>
        <v>13.99</v>
      </c>
      <c r="S19" s="141">
        <f t="shared" si="6"/>
        <v>100</v>
      </c>
      <c r="T19" s="140">
        <f>SUM(T10:T18)</f>
        <v>109.77000000000001</v>
      </c>
      <c r="U19" s="141">
        <f t="shared" si="7"/>
        <v>100</v>
      </c>
      <c r="V19" s="140">
        <f>SUM(V10:V18)</f>
        <v>89.5</v>
      </c>
      <c r="W19" s="141">
        <f t="shared" si="8"/>
        <v>100</v>
      </c>
      <c r="X19" s="140">
        <f>SUM(X10:X18)</f>
        <v>26.880000000000003</v>
      </c>
      <c r="Y19" s="141">
        <f t="shared" si="9"/>
        <v>100</v>
      </c>
      <c r="Z19" s="117">
        <f>SUM(Z10:Z18)</f>
        <v>10909.92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30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1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7" t="s">
        <v>253</v>
      </c>
      <c r="AA28" s="229" t="s">
        <v>3</v>
      </c>
    </row>
    <row r="29" spans="1:27" s="2" customFormat="1" ht="15">
      <c r="A29" s="232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8"/>
      <c r="AA29" s="203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>((H30/H$69*100))</f>
        <v>0</v>
      </c>
      <c r="J30" s="151">
        <v>10</v>
      </c>
      <c r="K30" s="151">
        <f>((J30/J$69*100))</f>
        <v>1.5399541093675404</v>
      </c>
      <c r="L30" s="151">
        <v>0.9</v>
      </c>
      <c r="M30" s="151">
        <f>((L30/L$69*100))</f>
        <v>0.10351728738699363</v>
      </c>
      <c r="N30" s="151">
        <v>44.91</v>
      </c>
      <c r="O30" s="151">
        <f>((N30/N$69*100))</f>
        <v>2.552864938608461</v>
      </c>
      <c r="P30" s="151">
        <v>0.41</v>
      </c>
      <c r="Q30" s="151">
        <f>((P30/P$69*100))</f>
        <v>0.01237127089160655</v>
      </c>
      <c r="R30" s="151">
        <v>2.5</v>
      </c>
      <c r="S30" s="151">
        <f>((R30/R$69*100))</f>
        <v>17.8699070764832</v>
      </c>
      <c r="T30" s="151">
        <v>4.25</v>
      </c>
      <c r="U30" s="151">
        <f>((T30/T$69*100))</f>
        <v>3.8717318028605265</v>
      </c>
      <c r="V30" s="151"/>
      <c r="W30" s="151">
        <f>((V30/V$69*100))</f>
        <v>0</v>
      </c>
      <c r="X30" s="151"/>
      <c r="Y30" s="151">
        <f>((X30/X$69*100))</f>
        <v>0</v>
      </c>
      <c r="Z30" s="151">
        <f>B30+D30+F30+H30+J30+L30+N30+P30+R30+T30+V30+X30</f>
        <v>62.96999999999999</v>
      </c>
      <c r="AA30" s="151">
        <f>((Z30/Z$69*100))</f>
        <v>0.5771811342337985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12" ref="E31:E67">((D31/D$69*100))</f>
        <v>0</v>
      </c>
      <c r="F31" s="151">
        <v>1.75</v>
      </c>
      <c r="G31" s="151">
        <f aca="true" t="shared" si="13" ref="G31:G67">((F31/F$69*100))</f>
        <v>0.0783685021316234</v>
      </c>
      <c r="H31" s="151"/>
      <c r="I31" s="151">
        <f aca="true" t="shared" si="14" ref="I31:I67">((H31/H$69*100))</f>
        <v>0</v>
      </c>
      <c r="J31" s="151">
        <v>5.75</v>
      </c>
      <c r="K31" s="151">
        <f aca="true" t="shared" si="15" ref="K31:K67">((J31/J$69*100))</f>
        <v>0.8854736128863356</v>
      </c>
      <c r="L31" s="151">
        <v>22.560000000000002</v>
      </c>
      <c r="M31" s="151">
        <f aca="true" t="shared" si="16" ref="M31:M67">((L31/L$69*100))</f>
        <v>2.5948333371673074</v>
      </c>
      <c r="N31" s="151">
        <v>197.19000000000003</v>
      </c>
      <c r="O31" s="151">
        <f aca="true" t="shared" si="17" ref="O31:O67">((N31/N$69*100))</f>
        <v>11.209072305593466</v>
      </c>
      <c r="P31" s="151">
        <v>18.03</v>
      </c>
      <c r="Q31" s="151">
        <f aca="true" t="shared" si="18" ref="Q31:Q67">((P31/P$69*100))</f>
        <v>0.5440341809162589</v>
      </c>
      <c r="R31" s="151">
        <v>3.6300000000000003</v>
      </c>
      <c r="S31" s="151">
        <f aca="true" t="shared" si="19" ref="S31:S67">((R31/R$69*100))</f>
        <v>25.94710507505361</v>
      </c>
      <c r="T31" s="151">
        <v>11</v>
      </c>
      <c r="U31" s="151">
        <f aca="true" t="shared" si="20" ref="U31:U67">((T31/T$69*100))</f>
        <v>10.020952901521362</v>
      </c>
      <c r="V31" s="151"/>
      <c r="W31" s="151">
        <f aca="true" t="shared" si="21" ref="W31:W67">((V31/V$69*100))</f>
        <v>0</v>
      </c>
      <c r="X31" s="151">
        <v>0.3</v>
      </c>
      <c r="Y31" s="151">
        <f aca="true" t="shared" si="22" ref="Y31:Y67">((X31/X$69*100))</f>
        <v>1.1160714285714284</v>
      </c>
      <c r="Z31" s="151">
        <f aca="true" t="shared" si="23" ref="Z31:Z68">B31+D31+F31+H31+J31+L31+N31+P31+R31+T31+V31+X31</f>
        <v>260.21000000000004</v>
      </c>
      <c r="AA31" s="151">
        <f aca="true" t="shared" si="24" ref="AA31:AA67">((Z31/Z$69*100))</f>
        <v>2.3850770674762067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12"/>
        <v>0</v>
      </c>
      <c r="F32" s="151"/>
      <c r="G32" s="151">
        <f t="shared" si="13"/>
        <v>0</v>
      </c>
      <c r="H32" s="151"/>
      <c r="I32" s="151">
        <f t="shared" si="14"/>
        <v>0</v>
      </c>
      <c r="J32" s="151">
        <v>2.1</v>
      </c>
      <c r="K32" s="151">
        <f t="shared" si="15"/>
        <v>0.3233903629671835</v>
      </c>
      <c r="L32" s="151">
        <v>3.51</v>
      </c>
      <c r="M32" s="151">
        <f t="shared" si="16"/>
        <v>0.40371742080927514</v>
      </c>
      <c r="N32" s="151">
        <v>59.4</v>
      </c>
      <c r="O32" s="151">
        <f t="shared" si="17"/>
        <v>3.3765347885402495</v>
      </c>
      <c r="P32" s="151">
        <v>1</v>
      </c>
      <c r="Q32" s="151">
        <f t="shared" si="18"/>
        <v>0.03017383144294281</v>
      </c>
      <c r="R32" s="151"/>
      <c r="S32" s="151">
        <f t="shared" si="19"/>
        <v>0</v>
      </c>
      <c r="T32" s="151"/>
      <c r="U32" s="151">
        <f t="shared" si="20"/>
        <v>0</v>
      </c>
      <c r="V32" s="151"/>
      <c r="W32" s="151">
        <f t="shared" si="21"/>
        <v>0</v>
      </c>
      <c r="X32" s="151"/>
      <c r="Y32" s="151">
        <f t="shared" si="22"/>
        <v>0</v>
      </c>
      <c r="Z32" s="151">
        <f t="shared" si="23"/>
        <v>66.00999999999999</v>
      </c>
      <c r="AA32" s="151">
        <f t="shared" si="24"/>
        <v>0.6050456831947442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12"/>
        <v>0</v>
      </c>
      <c r="F33" s="151">
        <v>1.5</v>
      </c>
      <c r="G33" s="151">
        <f t="shared" si="13"/>
        <v>0.06717300182710578</v>
      </c>
      <c r="H33" s="151">
        <v>151</v>
      </c>
      <c r="I33" s="151">
        <f t="shared" si="14"/>
        <v>8.579886700039205</v>
      </c>
      <c r="J33" s="151">
        <v>10</v>
      </c>
      <c r="K33" s="151">
        <f t="shared" si="15"/>
        <v>1.5399541093675404</v>
      </c>
      <c r="L33" s="151">
        <v>9.3</v>
      </c>
      <c r="M33" s="151">
        <f t="shared" si="16"/>
        <v>1.0696786363322675</v>
      </c>
      <c r="N33" s="151"/>
      <c r="O33" s="151">
        <f t="shared" si="17"/>
        <v>0</v>
      </c>
      <c r="P33" s="151">
        <v>6.139999999999999</v>
      </c>
      <c r="Q33" s="151">
        <f t="shared" si="18"/>
        <v>0.1852673250596688</v>
      </c>
      <c r="R33" s="151"/>
      <c r="S33" s="151">
        <f t="shared" si="19"/>
        <v>0</v>
      </c>
      <c r="T33" s="151"/>
      <c r="U33" s="151">
        <f t="shared" si="20"/>
        <v>0</v>
      </c>
      <c r="V33" s="151"/>
      <c r="W33" s="151">
        <f t="shared" si="21"/>
        <v>0</v>
      </c>
      <c r="X33" s="151"/>
      <c r="Y33" s="151">
        <f t="shared" si="22"/>
        <v>0</v>
      </c>
      <c r="Z33" s="151">
        <f t="shared" si="23"/>
        <v>177.94</v>
      </c>
      <c r="AA33" s="151">
        <f t="shared" si="24"/>
        <v>1.6309927112206148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12"/>
        <v>0</v>
      </c>
      <c r="F34" s="151">
        <v>0.12</v>
      </c>
      <c r="G34" s="151">
        <f t="shared" si="13"/>
        <v>0.005373840146168461</v>
      </c>
      <c r="H34" s="151"/>
      <c r="I34" s="151">
        <f t="shared" si="14"/>
        <v>0</v>
      </c>
      <c r="J34" s="151"/>
      <c r="K34" s="151">
        <f t="shared" si="15"/>
        <v>0</v>
      </c>
      <c r="L34" s="151">
        <v>30.21</v>
      </c>
      <c r="M34" s="151">
        <f t="shared" si="16"/>
        <v>3.474730279956753</v>
      </c>
      <c r="N34" s="151">
        <v>9.3</v>
      </c>
      <c r="O34" s="151">
        <f t="shared" si="17"/>
        <v>0.5286493860845846</v>
      </c>
      <c r="P34" s="151">
        <v>2.3</v>
      </c>
      <c r="Q34" s="151">
        <f t="shared" si="18"/>
        <v>0.06939981231876846</v>
      </c>
      <c r="R34" s="151"/>
      <c r="S34" s="151">
        <f t="shared" si="19"/>
        <v>0</v>
      </c>
      <c r="T34" s="151">
        <v>5.300000000000001</v>
      </c>
      <c r="U34" s="151">
        <f t="shared" si="20"/>
        <v>4.8282773070966565</v>
      </c>
      <c r="V34" s="151"/>
      <c r="W34" s="151">
        <f t="shared" si="21"/>
        <v>0</v>
      </c>
      <c r="X34" s="151"/>
      <c r="Y34" s="151">
        <f t="shared" si="22"/>
        <v>0</v>
      </c>
      <c r="Z34" s="151">
        <f t="shared" si="23"/>
        <v>47.230000000000004</v>
      </c>
      <c r="AA34" s="151">
        <f t="shared" si="24"/>
        <v>0.43290876560048136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12"/>
        <v>0</v>
      </c>
      <c r="F35" s="151">
        <v>0.31</v>
      </c>
      <c r="G35" s="151">
        <f t="shared" si="13"/>
        <v>0.013882420377601859</v>
      </c>
      <c r="H35" s="151">
        <v>1.5</v>
      </c>
      <c r="I35" s="151">
        <f t="shared" si="14"/>
        <v>0.08523066258317093</v>
      </c>
      <c r="J35" s="151"/>
      <c r="K35" s="151">
        <f t="shared" si="15"/>
        <v>0</v>
      </c>
      <c r="L35" s="151"/>
      <c r="M35" s="151">
        <f t="shared" si="16"/>
        <v>0</v>
      </c>
      <c r="N35" s="151">
        <v>60.529999999999994</v>
      </c>
      <c r="O35" s="151">
        <f t="shared" si="17"/>
        <v>3.4407685311505265</v>
      </c>
      <c r="P35" s="151">
        <v>3.119999999999999</v>
      </c>
      <c r="Q35" s="151">
        <f t="shared" si="18"/>
        <v>0.09414235410198153</v>
      </c>
      <c r="R35" s="151"/>
      <c r="S35" s="151">
        <f t="shared" si="19"/>
        <v>0</v>
      </c>
      <c r="T35" s="151"/>
      <c r="U35" s="151">
        <f t="shared" si="20"/>
        <v>0</v>
      </c>
      <c r="V35" s="151"/>
      <c r="W35" s="151">
        <f t="shared" si="21"/>
        <v>0</v>
      </c>
      <c r="X35" s="151"/>
      <c r="Y35" s="151">
        <f t="shared" si="22"/>
        <v>0</v>
      </c>
      <c r="Z35" s="151">
        <f t="shared" si="23"/>
        <v>65.46</v>
      </c>
      <c r="AA35" s="151">
        <f t="shared" si="24"/>
        <v>0.6000043996656258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12"/>
        <v>0</v>
      </c>
      <c r="F36" s="151"/>
      <c r="G36" s="151">
        <f t="shared" si="13"/>
        <v>0</v>
      </c>
      <c r="H36" s="151">
        <v>20</v>
      </c>
      <c r="I36" s="151">
        <f t="shared" si="14"/>
        <v>1.136408834442279</v>
      </c>
      <c r="J36" s="151"/>
      <c r="K36" s="151">
        <f t="shared" si="15"/>
        <v>0</v>
      </c>
      <c r="L36" s="151">
        <v>19.92</v>
      </c>
      <c r="M36" s="151">
        <f t="shared" si="16"/>
        <v>2.2911826274987925</v>
      </c>
      <c r="N36" s="151">
        <v>0.1</v>
      </c>
      <c r="O36" s="151">
        <f t="shared" si="17"/>
        <v>0.005684402000909511</v>
      </c>
      <c r="P36" s="151">
        <v>0.03</v>
      </c>
      <c r="Q36" s="151">
        <f t="shared" si="18"/>
        <v>0.0009052149432882842</v>
      </c>
      <c r="R36" s="151"/>
      <c r="S36" s="151">
        <f t="shared" si="19"/>
        <v>0</v>
      </c>
      <c r="T36" s="151"/>
      <c r="U36" s="151">
        <f t="shared" si="20"/>
        <v>0</v>
      </c>
      <c r="V36" s="151"/>
      <c r="W36" s="151">
        <f t="shared" si="21"/>
        <v>0</v>
      </c>
      <c r="X36" s="151"/>
      <c r="Y36" s="151">
        <f t="shared" si="22"/>
        <v>0</v>
      </c>
      <c r="Z36" s="151">
        <f t="shared" si="23"/>
        <v>40.050000000000004</v>
      </c>
      <c r="AA36" s="151">
        <f t="shared" si="24"/>
        <v>0.36709710062035317</v>
      </c>
    </row>
    <row r="37" spans="1:27" s="2" customFormat="1" ht="12.75">
      <c r="A37" s="110" t="s">
        <v>185</v>
      </c>
      <c r="B37" s="151"/>
      <c r="C37" s="151"/>
      <c r="D37" s="151">
        <v>6.5</v>
      </c>
      <c r="E37" s="151">
        <f t="shared" si="12"/>
        <v>7.675050183020428</v>
      </c>
      <c r="F37" s="151"/>
      <c r="G37" s="151">
        <f t="shared" si="13"/>
        <v>0</v>
      </c>
      <c r="H37" s="151"/>
      <c r="I37" s="151">
        <f t="shared" si="14"/>
        <v>0</v>
      </c>
      <c r="J37" s="151">
        <v>1</v>
      </c>
      <c r="K37" s="151">
        <f t="shared" si="15"/>
        <v>0.15399541093675403</v>
      </c>
      <c r="L37" s="151">
        <v>19.459999999999997</v>
      </c>
      <c r="M37" s="151">
        <f t="shared" si="16"/>
        <v>2.2382737917232176</v>
      </c>
      <c r="N37" s="151">
        <v>39.5</v>
      </c>
      <c r="O37" s="151">
        <f t="shared" si="17"/>
        <v>2.2453387903592565</v>
      </c>
      <c r="P37" s="151">
        <v>4.54</v>
      </c>
      <c r="Q37" s="151">
        <f t="shared" si="18"/>
        <v>0.13698919475096036</v>
      </c>
      <c r="R37" s="151"/>
      <c r="S37" s="151">
        <f t="shared" si="19"/>
        <v>0</v>
      </c>
      <c r="T37" s="151"/>
      <c r="U37" s="151">
        <f t="shared" si="20"/>
        <v>0</v>
      </c>
      <c r="V37" s="151"/>
      <c r="W37" s="151">
        <f t="shared" si="21"/>
        <v>0</v>
      </c>
      <c r="X37" s="151"/>
      <c r="Y37" s="151">
        <f t="shared" si="22"/>
        <v>0</v>
      </c>
      <c r="Z37" s="151">
        <f t="shared" si="23"/>
        <v>71</v>
      </c>
      <c r="AA37" s="151">
        <f t="shared" si="24"/>
        <v>0.6507838737589281</v>
      </c>
    </row>
    <row r="38" spans="1:27" s="2" customFormat="1" ht="12.75">
      <c r="A38" s="112" t="s">
        <v>186</v>
      </c>
      <c r="B38" s="152"/>
      <c r="C38" s="152"/>
      <c r="D38" s="152">
        <v>0.25</v>
      </c>
      <c r="E38" s="152">
        <f t="shared" si="12"/>
        <v>0.295194237808478</v>
      </c>
      <c r="F38" s="152"/>
      <c r="G38" s="152">
        <f t="shared" si="13"/>
        <v>0</v>
      </c>
      <c r="H38" s="152"/>
      <c r="I38" s="152">
        <f t="shared" si="14"/>
        <v>0</v>
      </c>
      <c r="J38" s="152">
        <v>0.4</v>
      </c>
      <c r="K38" s="152">
        <f t="shared" si="15"/>
        <v>0.061598164374701614</v>
      </c>
      <c r="L38" s="152">
        <v>2.04</v>
      </c>
      <c r="M38" s="152">
        <f t="shared" si="16"/>
        <v>0.23463918474385223</v>
      </c>
      <c r="N38" s="152"/>
      <c r="O38" s="152">
        <f t="shared" si="17"/>
        <v>0</v>
      </c>
      <c r="P38" s="152">
        <v>50.18999999999999</v>
      </c>
      <c r="Q38" s="152">
        <f t="shared" si="18"/>
        <v>1.5144246001212993</v>
      </c>
      <c r="R38" s="152"/>
      <c r="S38" s="152">
        <f t="shared" si="19"/>
        <v>0</v>
      </c>
      <c r="T38" s="152">
        <v>0.8</v>
      </c>
      <c r="U38" s="152">
        <f t="shared" si="20"/>
        <v>0.728796574656099</v>
      </c>
      <c r="V38" s="152"/>
      <c r="W38" s="152">
        <f t="shared" si="21"/>
        <v>0</v>
      </c>
      <c r="X38" s="152"/>
      <c r="Y38" s="152">
        <f t="shared" si="22"/>
        <v>0</v>
      </c>
      <c r="Z38" s="152">
        <f t="shared" si="23"/>
        <v>53.679999999999986</v>
      </c>
      <c r="AA38" s="152">
        <f t="shared" si="24"/>
        <v>0.49202927244196126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12"/>
        <v>0</v>
      </c>
      <c r="F39" s="153"/>
      <c r="G39" s="153">
        <f t="shared" si="13"/>
        <v>0</v>
      </c>
      <c r="H39" s="153">
        <v>0.1</v>
      </c>
      <c r="I39" s="153">
        <f t="shared" si="14"/>
        <v>0.005682044172211394</v>
      </c>
      <c r="J39" s="153">
        <v>6.5</v>
      </c>
      <c r="K39" s="153">
        <f t="shared" si="15"/>
        <v>1.0009701710889012</v>
      </c>
      <c r="L39" s="153"/>
      <c r="M39" s="153">
        <f t="shared" si="16"/>
        <v>0</v>
      </c>
      <c r="N39" s="153">
        <v>75.23</v>
      </c>
      <c r="O39" s="153">
        <f t="shared" si="17"/>
        <v>4.276375625284225</v>
      </c>
      <c r="P39" s="153">
        <v>538.81</v>
      </c>
      <c r="Q39" s="153">
        <f t="shared" si="18"/>
        <v>16.257962119772014</v>
      </c>
      <c r="R39" s="153">
        <v>0</v>
      </c>
      <c r="S39" s="153">
        <f t="shared" si="19"/>
        <v>0</v>
      </c>
      <c r="T39" s="153">
        <v>2.5</v>
      </c>
      <c r="U39" s="153">
        <f t="shared" si="20"/>
        <v>2.2774892958003097</v>
      </c>
      <c r="V39" s="153">
        <v>4.5</v>
      </c>
      <c r="W39" s="153">
        <f t="shared" si="21"/>
        <v>5.027932960893855</v>
      </c>
      <c r="X39" s="153">
        <v>0</v>
      </c>
      <c r="Y39" s="153">
        <f t="shared" si="22"/>
        <v>0</v>
      </c>
      <c r="Z39" s="153">
        <f t="shared" si="23"/>
        <v>627.64</v>
      </c>
      <c r="AA39" s="153">
        <f t="shared" si="24"/>
        <v>5.752929444028925</v>
      </c>
    </row>
    <row r="40" spans="1:27" s="2" customFormat="1" ht="12.75">
      <c r="A40" s="110" t="s">
        <v>188</v>
      </c>
      <c r="B40" s="151"/>
      <c r="C40" s="151"/>
      <c r="D40" s="151"/>
      <c r="E40" s="151">
        <f t="shared" si="12"/>
        <v>0</v>
      </c>
      <c r="F40" s="151">
        <v>3.4000000000000004</v>
      </c>
      <c r="G40" s="151">
        <f t="shared" si="13"/>
        <v>0.15225880414143977</v>
      </c>
      <c r="H40" s="151">
        <v>10.100000000000001</v>
      </c>
      <c r="I40" s="151">
        <f t="shared" si="14"/>
        <v>0.573886461393351</v>
      </c>
      <c r="J40" s="151">
        <v>28.049999999999997</v>
      </c>
      <c r="K40" s="151">
        <f t="shared" si="15"/>
        <v>4.3195712767759495</v>
      </c>
      <c r="L40" s="151">
        <v>75.91</v>
      </c>
      <c r="M40" s="151">
        <f t="shared" si="16"/>
        <v>8.731108095051873</v>
      </c>
      <c r="N40" s="151">
        <v>93.13000000000001</v>
      </c>
      <c r="O40" s="151">
        <f t="shared" si="17"/>
        <v>5.293883583447028</v>
      </c>
      <c r="P40" s="151">
        <v>95.81000000000002</v>
      </c>
      <c r="Q40" s="151">
        <f t="shared" si="18"/>
        <v>2.890954790548351</v>
      </c>
      <c r="R40" s="151">
        <v>0</v>
      </c>
      <c r="S40" s="151">
        <f t="shared" si="19"/>
        <v>0</v>
      </c>
      <c r="T40" s="151">
        <v>0.55</v>
      </c>
      <c r="U40" s="151">
        <f t="shared" si="20"/>
        <v>0.5010476450760681</v>
      </c>
      <c r="V40" s="151">
        <v>8.5</v>
      </c>
      <c r="W40" s="151">
        <f t="shared" si="21"/>
        <v>9.497206703910614</v>
      </c>
      <c r="X40" s="151">
        <v>0</v>
      </c>
      <c r="Y40" s="151">
        <f t="shared" si="22"/>
        <v>0</v>
      </c>
      <c r="Z40" s="151">
        <f t="shared" si="23"/>
        <v>315.45000000000005</v>
      </c>
      <c r="AA40" s="151">
        <f t="shared" si="24"/>
        <v>2.891405253200759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12"/>
        <v>0</v>
      </c>
      <c r="F41" s="151"/>
      <c r="G41" s="151">
        <f t="shared" si="13"/>
        <v>0</v>
      </c>
      <c r="H41" s="151"/>
      <c r="I41" s="151">
        <f t="shared" si="14"/>
        <v>0</v>
      </c>
      <c r="J41" s="151">
        <v>5</v>
      </c>
      <c r="K41" s="151">
        <f t="shared" si="15"/>
        <v>0.7699770546837702</v>
      </c>
      <c r="L41" s="151">
        <v>9.31</v>
      </c>
      <c r="M41" s="151">
        <f t="shared" si="16"/>
        <v>1.0708288284143452</v>
      </c>
      <c r="N41" s="151">
        <v>14.949999999999998</v>
      </c>
      <c r="O41" s="151">
        <f t="shared" si="17"/>
        <v>0.8498180991359717</v>
      </c>
      <c r="P41" s="151"/>
      <c r="Q41" s="151">
        <f t="shared" si="18"/>
        <v>0</v>
      </c>
      <c r="R41" s="151"/>
      <c r="S41" s="151">
        <f t="shared" si="19"/>
        <v>0</v>
      </c>
      <c r="T41" s="151">
        <v>5.4</v>
      </c>
      <c r="U41" s="151">
        <f t="shared" si="20"/>
        <v>4.919376878928669</v>
      </c>
      <c r="V41" s="151"/>
      <c r="W41" s="151">
        <f t="shared" si="21"/>
        <v>0</v>
      </c>
      <c r="X41" s="151"/>
      <c r="Y41" s="151">
        <f t="shared" si="22"/>
        <v>0</v>
      </c>
      <c r="Z41" s="151">
        <f t="shared" si="23"/>
        <v>34.66</v>
      </c>
      <c r="AA41" s="151">
        <f t="shared" si="24"/>
        <v>0.3176925220349922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12"/>
        <v>0</v>
      </c>
      <c r="F42" s="151">
        <v>1</v>
      </c>
      <c r="G42" s="151">
        <f t="shared" si="13"/>
        <v>0.044782001218070515</v>
      </c>
      <c r="H42" s="151">
        <v>7.5</v>
      </c>
      <c r="I42" s="151">
        <f t="shared" si="14"/>
        <v>0.4261533129158546</v>
      </c>
      <c r="J42" s="151"/>
      <c r="K42" s="151">
        <f t="shared" si="15"/>
        <v>0</v>
      </c>
      <c r="L42" s="151">
        <v>0.01</v>
      </c>
      <c r="M42" s="151">
        <f t="shared" si="16"/>
        <v>0.001150192082077707</v>
      </c>
      <c r="N42" s="151">
        <v>0.43</v>
      </c>
      <c r="O42" s="151">
        <f t="shared" si="17"/>
        <v>0.024442928603910896</v>
      </c>
      <c r="P42" s="151"/>
      <c r="Q42" s="151">
        <f t="shared" si="18"/>
        <v>0</v>
      </c>
      <c r="R42" s="151"/>
      <c r="S42" s="151">
        <f t="shared" si="19"/>
        <v>0</v>
      </c>
      <c r="T42" s="151"/>
      <c r="U42" s="151">
        <f t="shared" si="20"/>
        <v>0</v>
      </c>
      <c r="V42" s="151"/>
      <c r="W42" s="151">
        <f t="shared" si="21"/>
        <v>0</v>
      </c>
      <c r="X42" s="151"/>
      <c r="Y42" s="151">
        <f t="shared" si="22"/>
        <v>0</v>
      </c>
      <c r="Z42" s="151">
        <f t="shared" si="23"/>
        <v>8.94</v>
      </c>
      <c r="AA42" s="151">
        <f t="shared" si="24"/>
        <v>0.08194377227330728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12"/>
        <v>0</v>
      </c>
      <c r="F43" s="151"/>
      <c r="G43" s="151">
        <f t="shared" si="13"/>
        <v>0</v>
      </c>
      <c r="H43" s="151">
        <v>18.5</v>
      </c>
      <c r="I43" s="151">
        <f t="shared" si="14"/>
        <v>1.051178171859108</v>
      </c>
      <c r="J43" s="151"/>
      <c r="K43" s="151">
        <f t="shared" si="15"/>
        <v>0</v>
      </c>
      <c r="L43" s="151">
        <v>1.1</v>
      </c>
      <c r="M43" s="151">
        <f t="shared" si="16"/>
        <v>0.12652112902854779</v>
      </c>
      <c r="N43" s="151">
        <v>0.16</v>
      </c>
      <c r="O43" s="151">
        <f t="shared" si="17"/>
        <v>0.009095043201455218</v>
      </c>
      <c r="P43" s="151">
        <v>0.09</v>
      </c>
      <c r="Q43" s="151">
        <f t="shared" si="18"/>
        <v>0.0027156448298648527</v>
      </c>
      <c r="R43" s="151"/>
      <c r="S43" s="151">
        <f t="shared" si="19"/>
        <v>0</v>
      </c>
      <c r="T43" s="151"/>
      <c r="U43" s="151">
        <f t="shared" si="20"/>
        <v>0</v>
      </c>
      <c r="V43" s="151"/>
      <c r="W43" s="151">
        <f t="shared" si="21"/>
        <v>0</v>
      </c>
      <c r="X43" s="151"/>
      <c r="Y43" s="151">
        <f t="shared" si="22"/>
        <v>0</v>
      </c>
      <c r="Z43" s="151">
        <f t="shared" si="23"/>
        <v>19.85</v>
      </c>
      <c r="AA43" s="151">
        <f t="shared" si="24"/>
        <v>0.1819445055509116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12"/>
        <v>0</v>
      </c>
      <c r="F44" s="151"/>
      <c r="G44" s="151">
        <f t="shared" si="13"/>
        <v>0</v>
      </c>
      <c r="H44" s="151">
        <v>8</v>
      </c>
      <c r="I44" s="151">
        <f t="shared" si="14"/>
        <v>0.45456353377691155</v>
      </c>
      <c r="J44" s="151">
        <v>6.300000000000001</v>
      </c>
      <c r="K44" s="151">
        <f t="shared" si="15"/>
        <v>0.9701710889015505</v>
      </c>
      <c r="L44" s="151">
        <v>0.5</v>
      </c>
      <c r="M44" s="151">
        <f t="shared" si="16"/>
        <v>0.05750960410388535</v>
      </c>
      <c r="N44" s="151"/>
      <c r="O44" s="151">
        <f t="shared" si="17"/>
        <v>0</v>
      </c>
      <c r="P44" s="151"/>
      <c r="Q44" s="151">
        <f t="shared" si="18"/>
        <v>0</v>
      </c>
      <c r="R44" s="151"/>
      <c r="S44" s="151">
        <f t="shared" si="19"/>
        <v>0</v>
      </c>
      <c r="T44" s="151"/>
      <c r="U44" s="151">
        <f t="shared" si="20"/>
        <v>0</v>
      </c>
      <c r="V44" s="151"/>
      <c r="W44" s="151">
        <f t="shared" si="21"/>
        <v>0</v>
      </c>
      <c r="X44" s="151"/>
      <c r="Y44" s="151">
        <f t="shared" si="22"/>
        <v>0</v>
      </c>
      <c r="Z44" s="151">
        <f t="shared" si="23"/>
        <v>14.8</v>
      </c>
      <c r="AA44" s="151">
        <f t="shared" si="24"/>
        <v>0.13565635678355123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12"/>
        <v>0</v>
      </c>
      <c r="F45" s="151">
        <v>15</v>
      </c>
      <c r="G45" s="151">
        <f t="shared" si="13"/>
        <v>0.6717300182710577</v>
      </c>
      <c r="H45" s="151">
        <v>0</v>
      </c>
      <c r="I45" s="151">
        <f t="shared" si="14"/>
        <v>0</v>
      </c>
      <c r="J45" s="151">
        <v>10.719999999999999</v>
      </c>
      <c r="K45" s="151">
        <f t="shared" si="15"/>
        <v>1.6508308052420029</v>
      </c>
      <c r="L45" s="151">
        <v>2.52</v>
      </c>
      <c r="M45" s="151">
        <f t="shared" si="16"/>
        <v>0.2898484046835822</v>
      </c>
      <c r="N45" s="151">
        <v>14.91</v>
      </c>
      <c r="O45" s="151">
        <f t="shared" si="17"/>
        <v>0.847544338335608</v>
      </c>
      <c r="P45" s="151">
        <v>0.86</v>
      </c>
      <c r="Q45" s="151">
        <f t="shared" si="18"/>
        <v>0.025949495040930814</v>
      </c>
      <c r="R45" s="151">
        <v>0</v>
      </c>
      <c r="S45" s="151">
        <f t="shared" si="19"/>
        <v>0</v>
      </c>
      <c r="T45" s="151">
        <v>0.01</v>
      </c>
      <c r="U45" s="151">
        <f t="shared" si="20"/>
        <v>0.009109957183201237</v>
      </c>
      <c r="V45" s="151">
        <v>0</v>
      </c>
      <c r="W45" s="151">
        <f t="shared" si="21"/>
        <v>0</v>
      </c>
      <c r="X45" s="151">
        <v>2</v>
      </c>
      <c r="Y45" s="151">
        <f t="shared" si="22"/>
        <v>7.440476190476191</v>
      </c>
      <c r="Z45" s="151">
        <f t="shared" si="23"/>
        <v>46.019999999999996</v>
      </c>
      <c r="AA45" s="151">
        <f t="shared" si="24"/>
        <v>0.4218179418364207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12"/>
        <v>0</v>
      </c>
      <c r="F46" s="152"/>
      <c r="G46" s="152">
        <f t="shared" si="13"/>
        <v>0</v>
      </c>
      <c r="H46" s="152"/>
      <c r="I46" s="152">
        <f t="shared" si="14"/>
        <v>0</v>
      </c>
      <c r="J46" s="152">
        <v>0.4</v>
      </c>
      <c r="K46" s="152">
        <f t="shared" si="15"/>
        <v>0.061598164374701614</v>
      </c>
      <c r="L46" s="152">
        <v>2.1</v>
      </c>
      <c r="M46" s="152">
        <f t="shared" si="16"/>
        <v>0.2415403372363185</v>
      </c>
      <c r="N46" s="152">
        <v>6</v>
      </c>
      <c r="O46" s="152">
        <f t="shared" si="17"/>
        <v>0.34106412005457065</v>
      </c>
      <c r="P46" s="152"/>
      <c r="Q46" s="152">
        <f t="shared" si="18"/>
        <v>0</v>
      </c>
      <c r="R46" s="152">
        <v>0.05</v>
      </c>
      <c r="S46" s="152">
        <f t="shared" si="19"/>
        <v>0.3573981415296641</v>
      </c>
      <c r="T46" s="152"/>
      <c r="U46" s="152">
        <f t="shared" si="20"/>
        <v>0</v>
      </c>
      <c r="V46" s="152"/>
      <c r="W46" s="152">
        <f t="shared" si="21"/>
        <v>0</v>
      </c>
      <c r="X46" s="152">
        <v>3.02</v>
      </c>
      <c r="Y46" s="152">
        <f t="shared" si="22"/>
        <v>11.235119047619047</v>
      </c>
      <c r="Z46" s="152">
        <f t="shared" si="23"/>
        <v>11.57</v>
      </c>
      <c r="AA46" s="152">
        <f t="shared" si="24"/>
        <v>0.10605027351254645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12"/>
        <v>0</v>
      </c>
      <c r="F47" s="153">
        <v>2.5</v>
      </c>
      <c r="G47" s="153">
        <f t="shared" si="13"/>
        <v>0.11195500304517628</v>
      </c>
      <c r="H47" s="153">
        <v>302.21</v>
      </c>
      <c r="I47" s="153">
        <f t="shared" si="14"/>
        <v>17.171705692840053</v>
      </c>
      <c r="J47" s="153">
        <v>0.6</v>
      </c>
      <c r="K47" s="153">
        <f t="shared" si="15"/>
        <v>0.0923972465620524</v>
      </c>
      <c r="L47" s="153">
        <v>2.5</v>
      </c>
      <c r="M47" s="153">
        <f t="shared" si="16"/>
        <v>0.28754802051942674</v>
      </c>
      <c r="N47" s="153">
        <v>3.8399999999999994</v>
      </c>
      <c r="O47" s="153">
        <f t="shared" si="17"/>
        <v>0.2182810368349252</v>
      </c>
      <c r="P47" s="153">
        <v>0.8</v>
      </c>
      <c r="Q47" s="153">
        <f t="shared" si="18"/>
        <v>0.02413906515435425</v>
      </c>
      <c r="R47" s="153">
        <v>0</v>
      </c>
      <c r="S47" s="153">
        <f t="shared" si="19"/>
        <v>0</v>
      </c>
      <c r="T47" s="153">
        <v>0</v>
      </c>
      <c r="U47" s="153">
        <f t="shared" si="20"/>
        <v>0</v>
      </c>
      <c r="V47" s="153">
        <v>0</v>
      </c>
      <c r="W47" s="153">
        <f t="shared" si="21"/>
        <v>0</v>
      </c>
      <c r="X47" s="153">
        <v>20.53</v>
      </c>
      <c r="Y47" s="153">
        <f t="shared" si="22"/>
        <v>76.37648809523809</v>
      </c>
      <c r="Z47" s="153">
        <f t="shared" si="23"/>
        <v>332.98</v>
      </c>
      <c r="AA47" s="153">
        <f t="shared" si="24"/>
        <v>3.0520847082288434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12"/>
        <v>0</v>
      </c>
      <c r="F48" s="151">
        <v>212.65</v>
      </c>
      <c r="G48" s="151">
        <f t="shared" si="13"/>
        <v>9.522892559022695</v>
      </c>
      <c r="H48" s="151">
        <v>3.8</v>
      </c>
      <c r="I48" s="151">
        <f t="shared" si="14"/>
        <v>0.21591767854403301</v>
      </c>
      <c r="J48" s="151"/>
      <c r="K48" s="151">
        <f t="shared" si="15"/>
        <v>0</v>
      </c>
      <c r="L48" s="151">
        <v>15.06</v>
      </c>
      <c r="M48" s="151">
        <f t="shared" si="16"/>
        <v>1.732189275609027</v>
      </c>
      <c r="N48" s="151">
        <v>1.0500000000000003</v>
      </c>
      <c r="O48" s="151">
        <f t="shared" si="17"/>
        <v>0.05968622100954988</v>
      </c>
      <c r="P48" s="151"/>
      <c r="Q48" s="151">
        <f t="shared" si="18"/>
        <v>0</v>
      </c>
      <c r="R48" s="151"/>
      <c r="S48" s="151">
        <f t="shared" si="19"/>
        <v>0</v>
      </c>
      <c r="T48" s="151"/>
      <c r="U48" s="151">
        <f t="shared" si="20"/>
        <v>0</v>
      </c>
      <c r="V48" s="151"/>
      <c r="W48" s="151">
        <f t="shared" si="21"/>
        <v>0</v>
      </c>
      <c r="X48" s="151"/>
      <c r="Y48" s="151">
        <f t="shared" si="22"/>
        <v>0</v>
      </c>
      <c r="Z48" s="151">
        <f t="shared" si="23"/>
        <v>232.56000000000003</v>
      </c>
      <c r="AA48" s="151">
        <f t="shared" si="24"/>
        <v>2.131637995512343</v>
      </c>
    </row>
    <row r="49" spans="1:27" s="2" customFormat="1" ht="12.75">
      <c r="A49" s="110" t="s">
        <v>197</v>
      </c>
      <c r="B49" s="151"/>
      <c r="C49" s="151"/>
      <c r="D49" s="151">
        <v>12</v>
      </c>
      <c r="E49" s="151">
        <f t="shared" si="12"/>
        <v>14.169323414806945</v>
      </c>
      <c r="F49" s="151">
        <v>35</v>
      </c>
      <c r="G49" s="151">
        <f t="shared" si="13"/>
        <v>1.567370042632468</v>
      </c>
      <c r="H49" s="151">
        <v>2.55</v>
      </c>
      <c r="I49" s="151">
        <f t="shared" si="14"/>
        <v>0.14489212639139054</v>
      </c>
      <c r="J49" s="151">
        <v>10.5</v>
      </c>
      <c r="K49" s="151">
        <f t="shared" si="15"/>
        <v>1.6169518148359172</v>
      </c>
      <c r="L49" s="151"/>
      <c r="M49" s="151">
        <f t="shared" si="16"/>
        <v>0</v>
      </c>
      <c r="N49" s="151">
        <v>1.78</v>
      </c>
      <c r="O49" s="151">
        <f t="shared" si="17"/>
        <v>0.10118235561618931</v>
      </c>
      <c r="P49" s="151">
        <v>0.04</v>
      </c>
      <c r="Q49" s="151">
        <f t="shared" si="18"/>
        <v>0.0012069532577177124</v>
      </c>
      <c r="R49" s="151">
        <v>0</v>
      </c>
      <c r="S49" s="151">
        <f t="shared" si="19"/>
        <v>0</v>
      </c>
      <c r="T49" s="151">
        <v>0</v>
      </c>
      <c r="U49" s="151">
        <f t="shared" si="20"/>
        <v>0</v>
      </c>
      <c r="V49" s="151">
        <v>0</v>
      </c>
      <c r="W49" s="151">
        <f t="shared" si="21"/>
        <v>0</v>
      </c>
      <c r="X49" s="151">
        <v>0</v>
      </c>
      <c r="Y49" s="151">
        <f t="shared" si="22"/>
        <v>0</v>
      </c>
      <c r="Z49" s="151">
        <f t="shared" si="23"/>
        <v>61.87</v>
      </c>
      <c r="AA49" s="151">
        <f t="shared" si="24"/>
        <v>0.5670985671755616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12"/>
        <v>0</v>
      </c>
      <c r="F50" s="151"/>
      <c r="G50" s="151">
        <f t="shared" si="13"/>
        <v>0</v>
      </c>
      <c r="H50" s="151">
        <v>0</v>
      </c>
      <c r="I50" s="151">
        <f t="shared" si="14"/>
        <v>0</v>
      </c>
      <c r="J50" s="151">
        <v>3.5999999999999996</v>
      </c>
      <c r="K50" s="151">
        <f t="shared" si="15"/>
        <v>0.5543834793723145</v>
      </c>
      <c r="L50" s="151">
        <v>10.21</v>
      </c>
      <c r="M50" s="151">
        <f t="shared" si="16"/>
        <v>1.1743461158013389</v>
      </c>
      <c r="N50" s="151">
        <v>3.62</v>
      </c>
      <c r="O50" s="151">
        <f t="shared" si="17"/>
        <v>0.2057753524329243</v>
      </c>
      <c r="P50" s="151">
        <v>36.15</v>
      </c>
      <c r="Q50" s="151">
        <f t="shared" si="18"/>
        <v>1.0907840066623824</v>
      </c>
      <c r="R50" s="151">
        <v>0</v>
      </c>
      <c r="S50" s="151">
        <f t="shared" si="19"/>
        <v>0</v>
      </c>
      <c r="T50" s="151">
        <v>0</v>
      </c>
      <c r="U50" s="151">
        <f t="shared" si="20"/>
        <v>0</v>
      </c>
      <c r="V50" s="151">
        <v>0</v>
      </c>
      <c r="W50" s="151">
        <f t="shared" si="21"/>
        <v>0</v>
      </c>
      <c r="X50" s="151">
        <v>0</v>
      </c>
      <c r="Y50" s="151">
        <f t="shared" si="22"/>
        <v>0</v>
      </c>
      <c r="Z50" s="151">
        <f t="shared" si="23"/>
        <v>53.58</v>
      </c>
      <c r="AA50" s="151">
        <f t="shared" si="24"/>
        <v>0.49111267543666715</v>
      </c>
    </row>
    <row r="51" spans="1:27" s="2" customFormat="1" ht="12.75">
      <c r="A51" s="110" t="s">
        <v>199</v>
      </c>
      <c r="B51" s="151"/>
      <c r="C51" s="151"/>
      <c r="D51" s="151">
        <v>2.8</v>
      </c>
      <c r="E51" s="151">
        <f t="shared" si="12"/>
        <v>3.306175463454953</v>
      </c>
      <c r="F51" s="151">
        <v>0.62</v>
      </c>
      <c r="G51" s="151">
        <f t="shared" si="13"/>
        <v>0.027764840755203718</v>
      </c>
      <c r="H51" s="151"/>
      <c r="I51" s="151">
        <f t="shared" si="14"/>
        <v>0</v>
      </c>
      <c r="J51" s="151">
        <v>2</v>
      </c>
      <c r="K51" s="151">
        <f t="shared" si="15"/>
        <v>0.30799082187350807</v>
      </c>
      <c r="L51" s="151">
        <v>5.75</v>
      </c>
      <c r="M51" s="151">
        <f t="shared" si="16"/>
        <v>0.6613604471946816</v>
      </c>
      <c r="N51" s="151">
        <v>0.6299999999999999</v>
      </c>
      <c r="O51" s="151">
        <f t="shared" si="17"/>
        <v>0.035811732605729917</v>
      </c>
      <c r="P51" s="151">
        <v>1.13</v>
      </c>
      <c r="Q51" s="151">
        <f t="shared" si="18"/>
        <v>0.03409642953052537</v>
      </c>
      <c r="R51" s="151"/>
      <c r="S51" s="151">
        <f t="shared" si="19"/>
        <v>0</v>
      </c>
      <c r="T51" s="151"/>
      <c r="U51" s="151">
        <f t="shared" si="20"/>
        <v>0</v>
      </c>
      <c r="V51" s="151"/>
      <c r="W51" s="151">
        <f t="shared" si="21"/>
        <v>0</v>
      </c>
      <c r="X51" s="151"/>
      <c r="Y51" s="151">
        <f t="shared" si="22"/>
        <v>0</v>
      </c>
      <c r="Z51" s="151">
        <f t="shared" si="23"/>
        <v>12.93</v>
      </c>
      <c r="AA51" s="151">
        <f t="shared" si="24"/>
        <v>0.11851599278454845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12"/>
        <v>0</v>
      </c>
      <c r="F52" s="152">
        <v>3.0599999999999996</v>
      </c>
      <c r="G52" s="152">
        <f t="shared" si="13"/>
        <v>0.13703292372729575</v>
      </c>
      <c r="H52" s="152"/>
      <c r="I52" s="152">
        <f t="shared" si="14"/>
        <v>0</v>
      </c>
      <c r="J52" s="152">
        <v>0.3</v>
      </c>
      <c r="K52" s="152">
        <f t="shared" si="15"/>
        <v>0.0461986232810262</v>
      </c>
      <c r="L52" s="152">
        <v>4</v>
      </c>
      <c r="M52" s="152">
        <f t="shared" si="16"/>
        <v>0.4600768328310828</v>
      </c>
      <c r="N52" s="152"/>
      <c r="O52" s="152">
        <f t="shared" si="17"/>
        <v>0</v>
      </c>
      <c r="P52" s="152"/>
      <c r="Q52" s="152">
        <f t="shared" si="18"/>
        <v>0</v>
      </c>
      <c r="R52" s="152"/>
      <c r="S52" s="152">
        <f t="shared" si="19"/>
        <v>0</v>
      </c>
      <c r="T52" s="152"/>
      <c r="U52" s="152">
        <f t="shared" si="20"/>
        <v>0</v>
      </c>
      <c r="V52" s="152"/>
      <c r="W52" s="152">
        <f t="shared" si="21"/>
        <v>0</v>
      </c>
      <c r="X52" s="152"/>
      <c r="Y52" s="152">
        <f t="shared" si="22"/>
        <v>0</v>
      </c>
      <c r="Z52" s="152">
        <f t="shared" si="23"/>
        <v>7.359999999999999</v>
      </c>
      <c r="AA52" s="152">
        <f t="shared" si="24"/>
        <v>0.06746153958965789</v>
      </c>
    </row>
    <row r="53" spans="1:27" s="2" customFormat="1" ht="12.75">
      <c r="A53" s="109" t="s">
        <v>201</v>
      </c>
      <c r="B53" s="151"/>
      <c r="C53" s="151"/>
      <c r="D53" s="151">
        <v>1.1</v>
      </c>
      <c r="E53" s="151">
        <f t="shared" si="12"/>
        <v>1.2988546463573032</v>
      </c>
      <c r="F53" s="151">
        <v>695.5099999999983</v>
      </c>
      <c r="G53" s="151">
        <f t="shared" si="13"/>
        <v>31.14632966718015</v>
      </c>
      <c r="H53" s="151">
        <v>24.42</v>
      </c>
      <c r="I53" s="151">
        <f t="shared" si="14"/>
        <v>1.3875551868540226</v>
      </c>
      <c r="J53" s="151">
        <v>4.5</v>
      </c>
      <c r="K53" s="151">
        <f t="shared" si="15"/>
        <v>0.6929793492153932</v>
      </c>
      <c r="L53" s="151">
        <v>1.25</v>
      </c>
      <c r="M53" s="151">
        <f t="shared" si="16"/>
        <v>0.14377401025971337</v>
      </c>
      <c r="N53" s="151">
        <v>7.479999999999998</v>
      </c>
      <c r="O53" s="151">
        <f t="shared" si="17"/>
        <v>0.42519326966803134</v>
      </c>
      <c r="P53" s="151">
        <v>17.560000000000002</v>
      </c>
      <c r="Q53" s="151">
        <f t="shared" si="18"/>
        <v>0.5298524801380757</v>
      </c>
      <c r="R53" s="151">
        <v>1.05</v>
      </c>
      <c r="S53" s="151">
        <f t="shared" si="19"/>
        <v>7.505360972122946</v>
      </c>
      <c r="T53" s="151">
        <v>0.1</v>
      </c>
      <c r="U53" s="151">
        <f t="shared" si="20"/>
        <v>0.09109957183201238</v>
      </c>
      <c r="V53" s="151">
        <v>0</v>
      </c>
      <c r="W53" s="151">
        <f t="shared" si="21"/>
        <v>0</v>
      </c>
      <c r="X53" s="151">
        <v>0.5</v>
      </c>
      <c r="Y53" s="151">
        <f t="shared" si="22"/>
        <v>1.8601190476190477</v>
      </c>
      <c r="Z53" s="151">
        <f t="shared" si="23"/>
        <v>753.4699999999983</v>
      </c>
      <c r="AA53" s="151">
        <f t="shared" si="24"/>
        <v>6.906283455790682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12"/>
        <v>0</v>
      </c>
      <c r="F54" s="152"/>
      <c r="G54" s="152">
        <f t="shared" si="13"/>
        <v>0</v>
      </c>
      <c r="H54" s="152">
        <v>3.3099999999999996</v>
      </c>
      <c r="I54" s="152">
        <f t="shared" si="14"/>
        <v>0.18807566210019713</v>
      </c>
      <c r="J54" s="152"/>
      <c r="K54" s="152">
        <f t="shared" si="15"/>
        <v>0</v>
      </c>
      <c r="L54" s="152"/>
      <c r="M54" s="152">
        <f t="shared" si="16"/>
        <v>0</v>
      </c>
      <c r="N54" s="152"/>
      <c r="O54" s="152">
        <f t="shared" si="17"/>
        <v>0</v>
      </c>
      <c r="P54" s="152">
        <v>8.64</v>
      </c>
      <c r="Q54" s="152">
        <f t="shared" si="18"/>
        <v>0.2607019036670259</v>
      </c>
      <c r="R54" s="152"/>
      <c r="S54" s="152">
        <f t="shared" si="19"/>
        <v>0</v>
      </c>
      <c r="T54" s="152"/>
      <c r="U54" s="152">
        <f t="shared" si="20"/>
        <v>0</v>
      </c>
      <c r="V54" s="152"/>
      <c r="W54" s="152">
        <f t="shared" si="21"/>
        <v>0</v>
      </c>
      <c r="X54" s="152"/>
      <c r="Y54" s="152">
        <f t="shared" si="22"/>
        <v>0</v>
      </c>
      <c r="Z54" s="152">
        <f t="shared" si="23"/>
        <v>11.95</v>
      </c>
      <c r="AA54" s="152">
        <f t="shared" si="24"/>
        <v>0.10953334213266465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12"/>
        <v>0</v>
      </c>
      <c r="F55" s="153"/>
      <c r="G55" s="153">
        <f t="shared" si="13"/>
        <v>0</v>
      </c>
      <c r="H55" s="153">
        <v>12</v>
      </c>
      <c r="I55" s="153">
        <f t="shared" si="14"/>
        <v>0.6818453006653674</v>
      </c>
      <c r="J55" s="153">
        <v>6.349999999999999</v>
      </c>
      <c r="K55" s="153">
        <f t="shared" si="15"/>
        <v>0.9778708594483879</v>
      </c>
      <c r="L55" s="153">
        <v>4.5</v>
      </c>
      <c r="M55" s="153">
        <f t="shared" si="16"/>
        <v>0.5175864369349682</v>
      </c>
      <c r="N55" s="153">
        <v>4.6099999999999985</v>
      </c>
      <c r="O55" s="153">
        <f t="shared" si="17"/>
        <v>0.2620509322419284</v>
      </c>
      <c r="P55" s="153">
        <v>1.34</v>
      </c>
      <c r="Q55" s="153">
        <f t="shared" si="18"/>
        <v>0.04043293413354337</v>
      </c>
      <c r="R55" s="153"/>
      <c r="S55" s="153">
        <f t="shared" si="19"/>
        <v>0</v>
      </c>
      <c r="T55" s="153"/>
      <c r="U55" s="153">
        <f t="shared" si="20"/>
        <v>0</v>
      </c>
      <c r="V55" s="153"/>
      <c r="W55" s="153">
        <f t="shared" si="21"/>
        <v>0</v>
      </c>
      <c r="X55" s="153"/>
      <c r="Y55" s="153">
        <f t="shared" si="22"/>
        <v>0</v>
      </c>
      <c r="Z55" s="153">
        <f t="shared" si="23"/>
        <v>28.799999999999997</v>
      </c>
      <c r="AA55" s="153">
        <f t="shared" si="24"/>
        <v>0.2639799375247483</v>
      </c>
    </row>
    <row r="56" spans="1:27" s="2" customFormat="1" ht="12.75">
      <c r="A56" s="110" t="s">
        <v>204</v>
      </c>
      <c r="B56" s="151"/>
      <c r="C56" s="151"/>
      <c r="D56" s="151">
        <v>3.25</v>
      </c>
      <c r="E56" s="151">
        <f t="shared" si="12"/>
        <v>3.837525091510214</v>
      </c>
      <c r="F56" s="151">
        <v>1.03</v>
      </c>
      <c r="G56" s="151">
        <f t="shared" si="13"/>
        <v>0.04612546125461263</v>
      </c>
      <c r="H56" s="151">
        <v>99.82</v>
      </c>
      <c r="I56" s="151">
        <f t="shared" si="14"/>
        <v>5.671816492701414</v>
      </c>
      <c r="J56" s="151">
        <v>82.94999999999997</v>
      </c>
      <c r="K56" s="151">
        <f t="shared" si="15"/>
        <v>12.773919337203743</v>
      </c>
      <c r="L56" s="151">
        <v>5.41</v>
      </c>
      <c r="M56" s="151">
        <f t="shared" si="16"/>
        <v>0.6222539164040395</v>
      </c>
      <c r="N56" s="151">
        <v>34.96</v>
      </c>
      <c r="O56" s="151">
        <f t="shared" si="17"/>
        <v>1.9872669395179647</v>
      </c>
      <c r="P56" s="151">
        <v>1.52</v>
      </c>
      <c r="Q56" s="151">
        <f t="shared" si="18"/>
        <v>0.04586422379327307</v>
      </c>
      <c r="R56" s="151"/>
      <c r="S56" s="151">
        <f t="shared" si="19"/>
        <v>0</v>
      </c>
      <c r="T56" s="151">
        <v>3.25</v>
      </c>
      <c r="U56" s="151">
        <f t="shared" si="20"/>
        <v>2.9607360845404025</v>
      </c>
      <c r="V56" s="151"/>
      <c r="W56" s="151">
        <f t="shared" si="21"/>
        <v>0</v>
      </c>
      <c r="X56" s="151"/>
      <c r="Y56" s="151">
        <f t="shared" si="22"/>
        <v>0</v>
      </c>
      <c r="Z56" s="151">
        <f t="shared" si="23"/>
        <v>232.18999999999997</v>
      </c>
      <c r="AA56" s="151">
        <f t="shared" si="24"/>
        <v>2.1282465865927533</v>
      </c>
    </row>
    <row r="57" spans="1:27" s="2" customFormat="1" ht="12.75">
      <c r="A57" s="112" t="s">
        <v>205</v>
      </c>
      <c r="B57" s="152"/>
      <c r="C57" s="152"/>
      <c r="D57" s="152">
        <v>3.8600000000000003</v>
      </c>
      <c r="E57" s="152">
        <f t="shared" si="12"/>
        <v>4.557799031762901</v>
      </c>
      <c r="F57" s="152">
        <v>688.2399999999984</v>
      </c>
      <c r="G57" s="152">
        <f t="shared" si="13"/>
        <v>30.820764518324783</v>
      </c>
      <c r="H57" s="152">
        <v>452.45</v>
      </c>
      <c r="I57" s="152">
        <f t="shared" si="14"/>
        <v>25.708408857170458</v>
      </c>
      <c r="J57" s="152">
        <v>277.5000000000001</v>
      </c>
      <c r="K57" s="152">
        <f t="shared" si="15"/>
        <v>42.73372653494926</v>
      </c>
      <c r="L57" s="152">
        <v>205.62999999999994</v>
      </c>
      <c r="M57" s="152">
        <f t="shared" si="16"/>
        <v>23.651399783763882</v>
      </c>
      <c r="N57" s="152">
        <v>270.5099999999998</v>
      </c>
      <c r="O57" s="152">
        <f t="shared" si="17"/>
        <v>15.376875852660307</v>
      </c>
      <c r="P57" s="152">
        <v>392.3099999999999</v>
      </c>
      <c r="Q57" s="152">
        <f t="shared" si="18"/>
        <v>11.83749581338089</v>
      </c>
      <c r="R57" s="152">
        <v>2.05</v>
      </c>
      <c r="S57" s="152">
        <f t="shared" si="19"/>
        <v>14.653323802716226</v>
      </c>
      <c r="T57" s="152">
        <v>21.13</v>
      </c>
      <c r="U57" s="152">
        <f t="shared" si="20"/>
        <v>19.249339528104215</v>
      </c>
      <c r="V57" s="152">
        <v>0</v>
      </c>
      <c r="W57" s="152">
        <f t="shared" si="21"/>
        <v>0</v>
      </c>
      <c r="X57" s="152">
        <v>0.02</v>
      </c>
      <c r="Y57" s="152">
        <f t="shared" si="22"/>
        <v>0.0744047619047619</v>
      </c>
      <c r="Z57" s="152">
        <f t="shared" si="23"/>
        <v>2313.699999999998</v>
      </c>
      <c r="AA57" s="152">
        <f t="shared" si="24"/>
        <v>21.207304911493388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12"/>
        <v>0</v>
      </c>
      <c r="F58" s="153"/>
      <c r="G58" s="153">
        <f t="shared" si="13"/>
        <v>0</v>
      </c>
      <c r="H58" s="153">
        <v>9.209999999999999</v>
      </c>
      <c r="I58" s="153">
        <f t="shared" si="14"/>
        <v>0.5233162682606693</v>
      </c>
      <c r="J58" s="153">
        <v>15.4</v>
      </c>
      <c r="K58" s="153">
        <f t="shared" si="15"/>
        <v>2.371529328426012</v>
      </c>
      <c r="L58" s="153">
        <v>19.05</v>
      </c>
      <c r="M58" s="153">
        <f t="shared" si="16"/>
        <v>2.191115916358032</v>
      </c>
      <c r="N58" s="153">
        <v>1.7</v>
      </c>
      <c r="O58" s="153">
        <f t="shared" si="17"/>
        <v>0.09663483401546169</v>
      </c>
      <c r="P58" s="153"/>
      <c r="Q58" s="153">
        <f t="shared" si="18"/>
        <v>0</v>
      </c>
      <c r="R58" s="153">
        <v>0.7</v>
      </c>
      <c r="S58" s="153">
        <f t="shared" si="19"/>
        <v>5.003573981415296</v>
      </c>
      <c r="T58" s="153"/>
      <c r="U58" s="153">
        <f t="shared" si="20"/>
        <v>0</v>
      </c>
      <c r="V58" s="153"/>
      <c r="W58" s="153">
        <f t="shared" si="21"/>
        <v>0</v>
      </c>
      <c r="X58" s="153"/>
      <c r="Y58" s="153">
        <f t="shared" si="22"/>
        <v>0</v>
      </c>
      <c r="Z58" s="153">
        <f t="shared" si="23"/>
        <v>46.06</v>
      </c>
      <c r="AA58" s="153">
        <f t="shared" si="24"/>
        <v>0.4221845806385385</v>
      </c>
    </row>
    <row r="59" spans="1:27" s="2" customFormat="1" ht="12.75">
      <c r="A59" s="110" t="s">
        <v>207</v>
      </c>
      <c r="B59" s="151"/>
      <c r="C59" s="151"/>
      <c r="D59" s="151">
        <v>0.05</v>
      </c>
      <c r="E59" s="151">
        <f t="shared" si="12"/>
        <v>0.059038847561695605</v>
      </c>
      <c r="F59" s="151">
        <v>19.560000000000002</v>
      </c>
      <c r="G59" s="151">
        <f t="shared" si="13"/>
        <v>0.8759359438254594</v>
      </c>
      <c r="H59" s="151">
        <v>14.870000000000001</v>
      </c>
      <c r="I59" s="151">
        <f t="shared" si="14"/>
        <v>0.8449199684078343</v>
      </c>
      <c r="J59" s="151">
        <v>4.1</v>
      </c>
      <c r="K59" s="151">
        <f t="shared" si="15"/>
        <v>0.6313811848406915</v>
      </c>
      <c r="L59" s="151">
        <v>16.080000000000002</v>
      </c>
      <c r="M59" s="151">
        <f t="shared" si="16"/>
        <v>1.849508867980953</v>
      </c>
      <c r="N59" s="151">
        <v>14.149999999999999</v>
      </c>
      <c r="O59" s="151">
        <f t="shared" si="17"/>
        <v>0.8043428831286957</v>
      </c>
      <c r="P59" s="151">
        <v>3.7299999999999986</v>
      </c>
      <c r="Q59" s="151">
        <f t="shared" si="18"/>
        <v>0.11254839128217664</v>
      </c>
      <c r="R59" s="151">
        <v>0</v>
      </c>
      <c r="S59" s="151">
        <f t="shared" si="19"/>
        <v>0</v>
      </c>
      <c r="T59" s="151">
        <v>0</v>
      </c>
      <c r="U59" s="151">
        <f t="shared" si="20"/>
        <v>0</v>
      </c>
      <c r="V59" s="151">
        <v>0</v>
      </c>
      <c r="W59" s="151">
        <f t="shared" si="21"/>
        <v>0</v>
      </c>
      <c r="X59" s="151">
        <v>0</v>
      </c>
      <c r="Y59" s="151">
        <f t="shared" si="22"/>
        <v>0</v>
      </c>
      <c r="Z59" s="151">
        <f t="shared" si="23"/>
        <v>72.54</v>
      </c>
      <c r="AA59" s="151">
        <f t="shared" si="24"/>
        <v>0.6648994676404598</v>
      </c>
    </row>
    <row r="60" spans="1:27" s="2" customFormat="1" ht="12.75">
      <c r="A60" s="112" t="s">
        <v>208</v>
      </c>
      <c r="B60" s="152"/>
      <c r="C60" s="152"/>
      <c r="D60" s="152">
        <v>15.61</v>
      </c>
      <c r="E60" s="152">
        <f t="shared" si="12"/>
        <v>18.431928208761363</v>
      </c>
      <c r="F60" s="152">
        <v>57.94</v>
      </c>
      <c r="G60" s="152">
        <f t="shared" si="13"/>
        <v>2.594669150575006</v>
      </c>
      <c r="H60" s="152">
        <v>21.2</v>
      </c>
      <c r="I60" s="152">
        <f t="shared" si="14"/>
        <v>1.2045933645088156</v>
      </c>
      <c r="J60" s="152">
        <v>10.900000000000002</v>
      </c>
      <c r="K60" s="152">
        <f t="shared" si="15"/>
        <v>1.678549979210619</v>
      </c>
      <c r="L60" s="152"/>
      <c r="M60" s="152">
        <f t="shared" si="16"/>
        <v>0</v>
      </c>
      <c r="N60" s="152">
        <v>3.45</v>
      </c>
      <c r="O60" s="152">
        <f t="shared" si="17"/>
        <v>0.19611186903137814</v>
      </c>
      <c r="P60" s="152">
        <v>1.02</v>
      </c>
      <c r="Q60" s="152">
        <f t="shared" si="18"/>
        <v>0.030777308071801665</v>
      </c>
      <c r="R60" s="152"/>
      <c r="S60" s="152">
        <f t="shared" si="19"/>
        <v>0</v>
      </c>
      <c r="T60" s="152"/>
      <c r="U60" s="152">
        <f t="shared" si="20"/>
        <v>0</v>
      </c>
      <c r="V60" s="152"/>
      <c r="W60" s="152">
        <f t="shared" si="21"/>
        <v>0</v>
      </c>
      <c r="X60" s="152"/>
      <c r="Y60" s="152">
        <f t="shared" si="22"/>
        <v>0</v>
      </c>
      <c r="Z60" s="152">
        <f t="shared" si="23"/>
        <v>110.12</v>
      </c>
      <c r="AA60" s="152">
        <f t="shared" si="24"/>
        <v>1.0093566222300445</v>
      </c>
    </row>
    <row r="61" spans="1:27" s="2" customFormat="1" ht="12.75">
      <c r="A61" s="109" t="s">
        <v>209</v>
      </c>
      <c r="B61" s="153"/>
      <c r="C61" s="153"/>
      <c r="D61" s="153">
        <v>14.92</v>
      </c>
      <c r="E61" s="153">
        <f t="shared" si="12"/>
        <v>17.617192112409967</v>
      </c>
      <c r="F61" s="153">
        <v>430.2399999999996</v>
      </c>
      <c r="G61" s="153">
        <f t="shared" si="13"/>
        <v>19.26700820406264</v>
      </c>
      <c r="H61" s="153">
        <v>581.8800000000005</v>
      </c>
      <c r="I61" s="153">
        <f t="shared" si="14"/>
        <v>33.06267862926369</v>
      </c>
      <c r="J61" s="153">
        <v>27.099999999999998</v>
      </c>
      <c r="K61" s="153">
        <f t="shared" si="15"/>
        <v>4.173275636386034</v>
      </c>
      <c r="L61" s="153">
        <v>206.21999999999994</v>
      </c>
      <c r="M61" s="153">
        <f t="shared" si="16"/>
        <v>23.719261116606468</v>
      </c>
      <c r="N61" s="153">
        <v>567.4099999999983</v>
      </c>
      <c r="O61" s="153">
        <f t="shared" si="17"/>
        <v>32.253865393360556</v>
      </c>
      <c r="P61" s="153">
        <v>1479.0999999999988</v>
      </c>
      <c r="Q61" s="153">
        <f t="shared" si="18"/>
        <v>44.63011408725667</v>
      </c>
      <c r="R61" s="153"/>
      <c r="S61" s="153">
        <f t="shared" si="19"/>
        <v>0</v>
      </c>
      <c r="T61" s="153">
        <v>18.83</v>
      </c>
      <c r="U61" s="153">
        <f t="shared" si="20"/>
        <v>17.15404937596793</v>
      </c>
      <c r="V61" s="153"/>
      <c r="W61" s="153">
        <f t="shared" si="21"/>
        <v>0</v>
      </c>
      <c r="X61" s="153"/>
      <c r="Y61" s="153">
        <f t="shared" si="22"/>
        <v>0</v>
      </c>
      <c r="Z61" s="153">
        <f t="shared" si="23"/>
        <v>3325.699999999997</v>
      </c>
      <c r="AA61" s="153">
        <f t="shared" si="24"/>
        <v>30.48326660507134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12"/>
        <v>0</v>
      </c>
      <c r="F62" s="151">
        <v>25.200000000000003</v>
      </c>
      <c r="G62" s="151">
        <f t="shared" si="13"/>
        <v>1.1285064306953771</v>
      </c>
      <c r="H62" s="151">
        <v>11.8</v>
      </c>
      <c r="I62" s="151">
        <f t="shared" si="14"/>
        <v>0.6704812123209446</v>
      </c>
      <c r="J62" s="151">
        <v>28.7</v>
      </c>
      <c r="K62" s="151">
        <f t="shared" si="15"/>
        <v>4.419668293884841</v>
      </c>
      <c r="L62" s="151"/>
      <c r="M62" s="151">
        <f t="shared" si="16"/>
        <v>0</v>
      </c>
      <c r="N62" s="151">
        <v>5.989999999999999</v>
      </c>
      <c r="O62" s="151">
        <f t="shared" si="17"/>
        <v>0.34049567985447965</v>
      </c>
      <c r="P62" s="151">
        <v>11.710000000000003</v>
      </c>
      <c r="Q62" s="151">
        <f t="shared" si="18"/>
        <v>0.3533355661968604</v>
      </c>
      <c r="R62" s="151"/>
      <c r="S62" s="151">
        <f t="shared" si="19"/>
        <v>0</v>
      </c>
      <c r="T62" s="151"/>
      <c r="U62" s="151">
        <f t="shared" si="20"/>
        <v>0</v>
      </c>
      <c r="V62" s="151"/>
      <c r="W62" s="151">
        <f t="shared" si="21"/>
        <v>0</v>
      </c>
      <c r="X62" s="151"/>
      <c r="Y62" s="151">
        <f t="shared" si="22"/>
        <v>0</v>
      </c>
      <c r="Z62" s="151">
        <f t="shared" si="23"/>
        <v>83.4</v>
      </c>
      <c r="AA62" s="151">
        <f t="shared" si="24"/>
        <v>0.764441902415417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12"/>
        <v>0</v>
      </c>
      <c r="F63" s="151">
        <v>3</v>
      </c>
      <c r="G63" s="151">
        <f t="shared" si="13"/>
        <v>0.13434600365421157</v>
      </c>
      <c r="H63" s="151"/>
      <c r="I63" s="151">
        <f t="shared" si="14"/>
        <v>0</v>
      </c>
      <c r="J63" s="151">
        <v>23</v>
      </c>
      <c r="K63" s="151">
        <f t="shared" si="15"/>
        <v>3.5418944515453425</v>
      </c>
      <c r="L63" s="151">
        <v>0.01</v>
      </c>
      <c r="M63" s="151">
        <f t="shared" si="16"/>
        <v>0.001150192082077707</v>
      </c>
      <c r="N63" s="151"/>
      <c r="O63" s="151">
        <f t="shared" si="17"/>
        <v>0</v>
      </c>
      <c r="P63" s="151">
        <v>3.76</v>
      </c>
      <c r="Q63" s="151">
        <f t="shared" si="18"/>
        <v>0.11345360622546496</v>
      </c>
      <c r="R63" s="151"/>
      <c r="S63" s="151">
        <f t="shared" si="19"/>
        <v>0</v>
      </c>
      <c r="T63" s="151"/>
      <c r="U63" s="151">
        <f t="shared" si="20"/>
        <v>0</v>
      </c>
      <c r="V63" s="151"/>
      <c r="W63" s="151">
        <f t="shared" si="21"/>
        <v>0</v>
      </c>
      <c r="X63" s="151"/>
      <c r="Y63" s="151">
        <f t="shared" si="22"/>
        <v>0</v>
      </c>
      <c r="Z63" s="151">
        <f t="shared" si="23"/>
        <v>29.770000000000003</v>
      </c>
      <c r="AA63" s="151">
        <f t="shared" si="24"/>
        <v>0.2728709284761027</v>
      </c>
    </row>
    <row r="64" spans="1:27" s="2" customFormat="1" ht="12.75">
      <c r="A64" s="112" t="s">
        <v>212</v>
      </c>
      <c r="B64" s="152"/>
      <c r="C64" s="152"/>
      <c r="D64" s="152">
        <v>6.85</v>
      </c>
      <c r="E64" s="152">
        <f t="shared" si="12"/>
        <v>8.088322115952296</v>
      </c>
      <c r="F64" s="152">
        <v>8.02</v>
      </c>
      <c r="G64" s="152">
        <f t="shared" si="13"/>
        <v>0.3591516497689255</v>
      </c>
      <c r="H64" s="152">
        <v>0</v>
      </c>
      <c r="I64" s="152">
        <f t="shared" si="14"/>
        <v>0</v>
      </c>
      <c r="J64" s="152">
        <v>56.95</v>
      </c>
      <c r="K64" s="152">
        <f t="shared" si="15"/>
        <v>8.770038652848143</v>
      </c>
      <c r="L64" s="152"/>
      <c r="M64" s="152">
        <f t="shared" si="16"/>
        <v>0</v>
      </c>
      <c r="N64" s="152">
        <v>6.57</v>
      </c>
      <c r="O64" s="152">
        <f t="shared" si="17"/>
        <v>0.37346521145975486</v>
      </c>
      <c r="P64" s="152">
        <v>0</v>
      </c>
      <c r="Q64" s="152">
        <f t="shared" si="18"/>
        <v>0</v>
      </c>
      <c r="R64" s="152">
        <v>0</v>
      </c>
      <c r="S64" s="152">
        <f t="shared" si="19"/>
        <v>0</v>
      </c>
      <c r="T64" s="152">
        <v>0.25</v>
      </c>
      <c r="U64" s="152">
        <f t="shared" si="20"/>
        <v>0.22774892958003093</v>
      </c>
      <c r="V64" s="152">
        <v>0</v>
      </c>
      <c r="W64" s="152">
        <f t="shared" si="21"/>
        <v>0</v>
      </c>
      <c r="X64" s="152">
        <v>0</v>
      </c>
      <c r="Y64" s="152">
        <f t="shared" si="22"/>
        <v>0</v>
      </c>
      <c r="Z64" s="152">
        <f t="shared" si="23"/>
        <v>78.64000000000001</v>
      </c>
      <c r="AA64" s="152">
        <f t="shared" si="24"/>
        <v>0.7208118849634101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12"/>
        <v>0</v>
      </c>
      <c r="F65" s="153"/>
      <c r="G65" s="153">
        <f t="shared" si="13"/>
        <v>0</v>
      </c>
      <c r="H65" s="153"/>
      <c r="I65" s="153">
        <f t="shared" si="14"/>
        <v>0</v>
      </c>
      <c r="J65" s="153"/>
      <c r="K65" s="153">
        <f t="shared" si="15"/>
        <v>0</v>
      </c>
      <c r="L65" s="153"/>
      <c r="M65" s="153">
        <f t="shared" si="16"/>
        <v>0</v>
      </c>
      <c r="N65" s="153"/>
      <c r="O65" s="153">
        <f t="shared" si="17"/>
        <v>0</v>
      </c>
      <c r="P65" s="153"/>
      <c r="Q65" s="153">
        <f t="shared" si="18"/>
        <v>0</v>
      </c>
      <c r="R65" s="153"/>
      <c r="S65" s="153">
        <f t="shared" si="19"/>
        <v>0</v>
      </c>
      <c r="T65" s="153"/>
      <c r="U65" s="153">
        <f t="shared" si="20"/>
        <v>0</v>
      </c>
      <c r="V65" s="153"/>
      <c r="W65" s="153">
        <f t="shared" si="21"/>
        <v>0</v>
      </c>
      <c r="X65" s="153"/>
      <c r="Y65" s="153">
        <f t="shared" si="22"/>
        <v>0</v>
      </c>
      <c r="Z65" s="153">
        <f t="shared" si="23"/>
        <v>0</v>
      </c>
      <c r="AA65" s="153">
        <f t="shared" si="24"/>
        <v>0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12"/>
        <v>0</v>
      </c>
      <c r="F66" s="151">
        <v>0.41</v>
      </c>
      <c r="G66" s="151">
        <f t="shared" si="13"/>
        <v>0.01836062049940891</v>
      </c>
      <c r="H66" s="151">
        <v>3.71</v>
      </c>
      <c r="I66" s="151">
        <f t="shared" si="14"/>
        <v>0.2108038387890427</v>
      </c>
      <c r="J66" s="151"/>
      <c r="K66" s="151">
        <f t="shared" si="15"/>
        <v>0</v>
      </c>
      <c r="L66" s="151">
        <v>18.35</v>
      </c>
      <c r="M66" s="151">
        <f t="shared" si="16"/>
        <v>2.1106024706125925</v>
      </c>
      <c r="N66" s="151">
        <v>22.22</v>
      </c>
      <c r="O66" s="151">
        <f t="shared" si="17"/>
        <v>1.2630741246020931</v>
      </c>
      <c r="P66" s="151">
        <v>10.169999999999995</v>
      </c>
      <c r="Q66" s="151">
        <f t="shared" si="18"/>
        <v>0.3068678657747282</v>
      </c>
      <c r="R66" s="151"/>
      <c r="S66" s="151">
        <f t="shared" si="19"/>
        <v>0</v>
      </c>
      <c r="T66" s="151">
        <v>21.7</v>
      </c>
      <c r="U66" s="151">
        <f t="shared" si="20"/>
        <v>19.768607087546684</v>
      </c>
      <c r="V66" s="151"/>
      <c r="W66" s="151">
        <f t="shared" si="21"/>
        <v>0</v>
      </c>
      <c r="X66" s="151"/>
      <c r="Y66" s="151">
        <f t="shared" si="22"/>
        <v>0</v>
      </c>
      <c r="Z66" s="151">
        <f t="shared" si="23"/>
        <v>76.55999999999999</v>
      </c>
      <c r="AA66" s="151">
        <f t="shared" si="24"/>
        <v>0.7017466672532892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12"/>
        <v>0</v>
      </c>
      <c r="F67" s="152">
        <v>12.51</v>
      </c>
      <c r="G67" s="152">
        <f t="shared" si="13"/>
        <v>0.5602228352380622</v>
      </c>
      <c r="H67" s="152">
        <v>0</v>
      </c>
      <c r="I67" s="152">
        <f t="shared" si="14"/>
        <v>0</v>
      </c>
      <c r="J67" s="152">
        <v>8.7</v>
      </c>
      <c r="K67" s="152">
        <f t="shared" si="15"/>
        <v>1.33976007514976</v>
      </c>
      <c r="L67" s="152">
        <v>90.35</v>
      </c>
      <c r="M67" s="152">
        <f t="shared" si="16"/>
        <v>10.391985461572082</v>
      </c>
      <c r="N67" s="152">
        <v>22.47</v>
      </c>
      <c r="O67" s="152">
        <f t="shared" si="17"/>
        <v>1.277285129604367</v>
      </c>
      <c r="P67" s="152">
        <v>68.31</v>
      </c>
      <c r="Q67" s="152">
        <f t="shared" si="18"/>
        <v>2.0611744258674234</v>
      </c>
      <c r="R67" s="152">
        <v>0</v>
      </c>
      <c r="S67" s="152">
        <f t="shared" si="19"/>
        <v>0</v>
      </c>
      <c r="T67" s="152">
        <v>0</v>
      </c>
      <c r="U67" s="152">
        <f t="shared" si="20"/>
        <v>0</v>
      </c>
      <c r="V67" s="152">
        <v>0</v>
      </c>
      <c r="W67" s="152">
        <f t="shared" si="21"/>
        <v>0</v>
      </c>
      <c r="X67" s="152">
        <v>0</v>
      </c>
      <c r="Y67" s="152">
        <f t="shared" si="22"/>
        <v>0</v>
      </c>
      <c r="Z67" s="152">
        <f t="shared" si="23"/>
        <v>202.34</v>
      </c>
      <c r="AA67" s="152">
        <f t="shared" si="24"/>
        <v>1.8546423805124157</v>
      </c>
    </row>
    <row r="68" spans="1:27" s="2" customFormat="1" ht="12.75">
      <c r="A68" s="115" t="s">
        <v>216</v>
      </c>
      <c r="B68" s="154"/>
      <c r="C68" s="154"/>
      <c r="D68" s="154">
        <v>17.5</v>
      </c>
      <c r="E68" s="154">
        <f>((D68/D$69*100))</f>
        <v>20.66359664659346</v>
      </c>
      <c r="F68" s="154">
        <v>14.469999999999999</v>
      </c>
      <c r="G68" s="154">
        <f>((F68/F$69*100))</f>
        <v>0.6479955576254803</v>
      </c>
      <c r="H68" s="154">
        <v>0</v>
      </c>
      <c r="I68" s="154">
        <f>((H68/H$69*100))</f>
        <v>0</v>
      </c>
      <c r="J68" s="154"/>
      <c r="K68" s="154">
        <f>((J68/J$69*100))</f>
        <v>0</v>
      </c>
      <c r="L68" s="154">
        <v>65.7</v>
      </c>
      <c r="M68" s="154">
        <f>((L68/L$69*100))</f>
        <v>7.556761979250536</v>
      </c>
      <c r="N68" s="154">
        <v>171.01999999999998</v>
      </c>
      <c r="O68" s="154">
        <f>((N68/N$69*100))</f>
        <v>9.721464301955445</v>
      </c>
      <c r="P68" s="154">
        <v>555.5099999999994</v>
      </c>
      <c r="Q68" s="154">
        <f>((P68/P$69*100))</f>
        <v>16.76186510486914</v>
      </c>
      <c r="R68" s="154">
        <v>4.01</v>
      </c>
      <c r="S68" s="154">
        <f>((R68/R$69*100))</f>
        <v>28.663330950679054</v>
      </c>
      <c r="T68" s="154">
        <v>14.7</v>
      </c>
      <c r="U68" s="154">
        <f>((T68/T$69*100))</f>
        <v>13.39163705930582</v>
      </c>
      <c r="V68" s="154">
        <v>76.5</v>
      </c>
      <c r="W68" s="154">
        <f>((V68/V$69*100))</f>
        <v>85.47486033519553</v>
      </c>
      <c r="X68" s="154">
        <v>0.51</v>
      </c>
      <c r="Y68" s="154">
        <f>((X68/X$69*100))</f>
        <v>1.8973214285714284</v>
      </c>
      <c r="Z68" s="154">
        <f t="shared" si="23"/>
        <v>919.9199999999994</v>
      </c>
      <c r="AA68" s="154">
        <f>((Z68/Z$69*100))</f>
        <v>8.431959171102996</v>
      </c>
    </row>
    <row r="69" spans="1:27" ht="15">
      <c r="A69" s="86" t="s">
        <v>36</v>
      </c>
      <c r="B69" s="117">
        <f aca="true" t="shared" si="25" ref="B69:AA69">SUM(B29:B68)</f>
        <v>0</v>
      </c>
      <c r="C69" s="117">
        <f t="shared" si="25"/>
        <v>0</v>
      </c>
      <c r="D69" s="117">
        <f t="shared" si="25"/>
        <v>84.69</v>
      </c>
      <c r="E69" s="117">
        <f t="shared" si="25"/>
        <v>100</v>
      </c>
      <c r="F69" s="117">
        <f t="shared" si="25"/>
        <v>2233.039999999996</v>
      </c>
      <c r="G69" s="117">
        <f t="shared" si="25"/>
        <v>100.00000000000001</v>
      </c>
      <c r="H69" s="117">
        <f t="shared" si="25"/>
        <v>1759.93</v>
      </c>
      <c r="I69" s="117">
        <f t="shared" si="25"/>
        <v>100.00000000000003</v>
      </c>
      <c r="J69" s="117">
        <f t="shared" si="25"/>
        <v>649.3700000000002</v>
      </c>
      <c r="K69" s="117">
        <f t="shared" si="25"/>
        <v>99.99999999999997</v>
      </c>
      <c r="L69" s="117">
        <f t="shared" si="25"/>
        <v>869.42</v>
      </c>
      <c r="M69" s="117">
        <f t="shared" si="25"/>
        <v>99.99999999999999</v>
      </c>
      <c r="N69" s="117">
        <f t="shared" si="25"/>
        <v>1759.199999999998</v>
      </c>
      <c r="O69" s="117">
        <f t="shared" si="25"/>
        <v>100.00000000000001</v>
      </c>
      <c r="P69" s="117">
        <f t="shared" si="25"/>
        <v>3314.1299999999983</v>
      </c>
      <c r="Q69" s="117">
        <f t="shared" si="25"/>
        <v>100</v>
      </c>
      <c r="R69" s="117">
        <f t="shared" si="25"/>
        <v>13.99</v>
      </c>
      <c r="S69" s="117">
        <f t="shared" si="25"/>
        <v>100</v>
      </c>
      <c r="T69" s="117">
        <f t="shared" si="25"/>
        <v>109.77000000000001</v>
      </c>
      <c r="U69" s="117">
        <f t="shared" si="25"/>
        <v>99.99999999999999</v>
      </c>
      <c r="V69" s="117">
        <f t="shared" si="25"/>
        <v>89.5</v>
      </c>
      <c r="W69" s="117">
        <f t="shared" si="25"/>
        <v>100</v>
      </c>
      <c r="X69" s="117">
        <f t="shared" si="25"/>
        <v>26.880000000000003</v>
      </c>
      <c r="Y69" s="117">
        <f t="shared" si="25"/>
        <v>100</v>
      </c>
      <c r="Z69" s="117">
        <f t="shared" si="25"/>
        <v>10909.919999999993</v>
      </c>
      <c r="AA69" s="117">
        <f t="shared" si="25"/>
        <v>100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7109375" style="0" customWidth="1"/>
    <col min="7" max="7" width="6.421875" style="0" customWidth="1"/>
    <col min="8" max="8" width="5.8515625" style="0" customWidth="1"/>
    <col min="9" max="9" width="6.421875" style="0" customWidth="1"/>
    <col min="10" max="10" width="7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7.8515625" style="0" customWidth="1"/>
    <col min="15" max="15" width="6.421875" style="0" customWidth="1"/>
    <col min="16" max="16" width="7.281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8.0039062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252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8">
      <c r="A5" s="197" t="s">
        <v>220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7" spans="1:27" ht="24.75" customHeight="1">
      <c r="A7" s="219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6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7" t="s">
        <v>253</v>
      </c>
      <c r="AA8" s="229" t="s">
        <v>3</v>
      </c>
    </row>
    <row r="9" spans="1:27" ht="24.75" customHeight="1">
      <c r="A9" s="220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8"/>
      <c r="AA9" s="203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404.1</v>
      </c>
      <c r="G10" s="133">
        <f aca="true" t="shared" si="1" ref="G10:G19">((F10/F$19*100))</f>
        <v>11.093967912324437</v>
      </c>
      <c r="H10" s="118">
        <f>SUM(H30:H38)</f>
        <v>69.21000000000001</v>
      </c>
      <c r="I10" s="133">
        <f aca="true" t="shared" si="2" ref="I10:I19">((H10/H$19*100))</f>
        <v>5.767596126602109</v>
      </c>
      <c r="J10" s="118">
        <v>238.4</v>
      </c>
      <c r="K10" s="133">
        <f aca="true" t="shared" si="3" ref="K10:K19">((J10/J$19*100))</f>
        <v>5.635693989381067</v>
      </c>
      <c r="L10" s="118">
        <v>257.3</v>
      </c>
      <c r="M10" s="133">
        <f aca="true" t="shared" si="4" ref="M10:M19">((L10/L$19*100))</f>
        <v>13.494943985230561</v>
      </c>
      <c r="N10" s="134">
        <v>208.01</v>
      </c>
      <c r="O10" s="133">
        <f aca="true" t="shared" si="5" ref="O10:O19">((N10/N$19*100))</f>
        <v>8.863974363891268</v>
      </c>
      <c r="P10" s="118">
        <f>SUM(P30:P38)</f>
        <v>50.60999999999999</v>
      </c>
      <c r="Q10" s="133">
        <f aca="true" t="shared" si="6" ref="Q10:S19">((P10/P$19*100))</f>
        <v>1.639880759510079</v>
      </c>
      <c r="R10" s="118">
        <f>SUM(R30:R38)</f>
        <v>17.95</v>
      </c>
      <c r="S10" s="133">
        <f t="shared" si="6"/>
        <v>28.956283271495398</v>
      </c>
      <c r="T10" s="118">
        <f>SUM(T30:T38)</f>
        <v>19.570000000000004</v>
      </c>
      <c r="U10" s="133">
        <f aca="true" t="shared" si="7" ref="U10:U19">((T10/T$19*100))</f>
        <v>22.31216508949949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1.5</v>
      </c>
      <c r="Y10" s="133">
        <f aca="true" t="shared" si="9" ref="Y10:Y19">((X10/X$19*100))</f>
        <v>0.9452987143937485</v>
      </c>
      <c r="Z10" s="98">
        <f>SUM(B10+D10+F10+H10+J10+L10+N10+P10+T10+V10+X10+R10)</f>
        <v>1266.6499999999999</v>
      </c>
      <c r="AA10" s="133">
        <f aca="true" t="shared" si="10" ref="AA10:AA19">((Z10/Z$19*100))</f>
        <v>7.374478418596042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0.03</v>
      </c>
      <c r="E11" s="135">
        <f t="shared" si="0"/>
        <v>0.16146393972012918</v>
      </c>
      <c r="F11" s="119">
        <v>97.92</v>
      </c>
      <c r="G11" s="135">
        <f t="shared" si="1"/>
        <v>2.6882487947904203</v>
      </c>
      <c r="H11" s="119">
        <f>SUM(H39:H46)</f>
        <v>38.05</v>
      </c>
      <c r="I11" s="135">
        <f t="shared" si="2"/>
        <v>3.170886181436356</v>
      </c>
      <c r="J11" s="119">
        <v>2732.55</v>
      </c>
      <c r="K11" s="135">
        <f t="shared" si="3"/>
        <v>64.59654199112094</v>
      </c>
      <c r="L11" s="119">
        <v>804.94</v>
      </c>
      <c r="M11" s="135">
        <f t="shared" si="4"/>
        <v>42.217723324801746</v>
      </c>
      <c r="N11" s="136">
        <v>84.92</v>
      </c>
      <c r="O11" s="135">
        <f t="shared" si="5"/>
        <v>3.618714018468566</v>
      </c>
      <c r="P11" s="119">
        <f>SUM(P39:P46)</f>
        <v>281.46</v>
      </c>
      <c r="Q11" s="135">
        <f t="shared" si="6"/>
        <v>9.119953340677867</v>
      </c>
      <c r="R11" s="119">
        <f>SUM(R39:R46)</f>
        <v>0.77</v>
      </c>
      <c r="S11" s="135">
        <f t="shared" si="6"/>
        <v>1.2421358283594128</v>
      </c>
      <c r="T11" s="119">
        <f>SUM(T39:T46)</f>
        <v>21.1</v>
      </c>
      <c r="U11" s="135">
        <f t="shared" si="7"/>
        <v>24.0565499942994</v>
      </c>
      <c r="V11" s="119">
        <f>SUM(V39:V46)</f>
        <v>219.10999999999999</v>
      </c>
      <c r="W11" s="135">
        <f t="shared" si="8"/>
        <v>50.14417795679239</v>
      </c>
      <c r="X11" s="119">
        <f>SUM(X39:X46)</f>
        <v>10</v>
      </c>
      <c r="Y11" s="135">
        <f t="shared" si="9"/>
        <v>6.301991429291657</v>
      </c>
      <c r="Z11" s="101">
        <f aca="true" t="shared" si="11" ref="Z11:Z18">SUM(B11+D11+F11+H11+J11+L11+N11+P11+T11+V11+X11+R11)</f>
        <v>4290.85</v>
      </c>
      <c r="AA11" s="135">
        <f t="shared" si="10"/>
        <v>24.981471379175645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3.7</v>
      </c>
      <c r="E12" s="135">
        <f t="shared" si="0"/>
        <v>19.913885898815934</v>
      </c>
      <c r="F12" s="119">
        <v>692.45</v>
      </c>
      <c r="G12" s="135">
        <f t="shared" si="1"/>
        <v>19.010190747065224</v>
      </c>
      <c r="H12" s="119">
        <f>SUM(H47:H52)</f>
        <v>105.02</v>
      </c>
      <c r="I12" s="135">
        <f t="shared" si="2"/>
        <v>8.751812530208834</v>
      </c>
      <c r="J12" s="119">
        <v>17.23</v>
      </c>
      <c r="K12" s="135">
        <f t="shared" si="3"/>
        <v>0.4073112728063581</v>
      </c>
      <c r="L12" s="119">
        <v>47.91</v>
      </c>
      <c r="M12" s="135">
        <f t="shared" si="4"/>
        <v>2.5127973817815628</v>
      </c>
      <c r="N12" s="136">
        <v>17.55</v>
      </c>
      <c r="O12" s="135">
        <f t="shared" si="5"/>
        <v>0.74786188205515</v>
      </c>
      <c r="P12" s="119">
        <f>SUM(P47:P52)</f>
        <v>36.739999999999995</v>
      </c>
      <c r="Q12" s="135">
        <f t="shared" si="6"/>
        <v>1.1904607608061706</v>
      </c>
      <c r="R12" s="119">
        <f>SUM(R47:R52)</f>
        <v>6</v>
      </c>
      <c r="S12" s="135">
        <f t="shared" si="6"/>
        <v>9.678980480722696</v>
      </c>
      <c r="T12" s="119">
        <f>SUM(T47:T52)</f>
        <v>0</v>
      </c>
      <c r="U12" s="135">
        <f t="shared" si="7"/>
        <v>0</v>
      </c>
      <c r="V12" s="119">
        <f>SUM(V47:V52)</f>
        <v>3.75</v>
      </c>
      <c r="W12" s="135">
        <f t="shared" si="8"/>
        <v>0.8582021237641891</v>
      </c>
      <c r="X12" s="119">
        <f>SUM(X47:X52)</f>
        <v>0.8500000000000001</v>
      </c>
      <c r="Y12" s="135">
        <f t="shared" si="9"/>
        <v>0.5356692714897908</v>
      </c>
      <c r="Z12" s="101">
        <f t="shared" si="11"/>
        <v>931.2</v>
      </c>
      <c r="AA12" s="135">
        <f t="shared" si="10"/>
        <v>5.4214773642258205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3.03</v>
      </c>
      <c r="E13" s="135">
        <f t="shared" si="0"/>
        <v>16.30785791173305</v>
      </c>
      <c r="F13" s="119">
        <v>140.36</v>
      </c>
      <c r="G13" s="135">
        <f t="shared" si="1"/>
        <v>3.8533762340357782</v>
      </c>
      <c r="H13" s="119">
        <f>SUM(H53:H54)</f>
        <v>40.110000000000014</v>
      </c>
      <c r="I13" s="135">
        <f t="shared" si="2"/>
        <v>3.342555709261821</v>
      </c>
      <c r="J13" s="119">
        <v>19.4</v>
      </c>
      <c r="K13" s="135">
        <f t="shared" si="3"/>
        <v>0.45860932631708334</v>
      </c>
      <c r="L13" s="119">
        <v>47.32</v>
      </c>
      <c r="M13" s="135">
        <f t="shared" si="4"/>
        <v>2.481852893047455</v>
      </c>
      <c r="N13" s="136">
        <v>8.5</v>
      </c>
      <c r="O13" s="135">
        <f t="shared" si="5"/>
        <v>0.36221230754807837</v>
      </c>
      <c r="P13" s="119">
        <f>SUM(P53:P54)</f>
        <v>14.329999999999993</v>
      </c>
      <c r="Q13" s="135">
        <f t="shared" si="6"/>
        <v>0.46432505994426837</v>
      </c>
      <c r="R13" s="119">
        <f>SUM(R53:R54)</f>
        <v>0</v>
      </c>
      <c r="S13" s="135">
        <f t="shared" si="6"/>
        <v>0</v>
      </c>
      <c r="T13" s="119">
        <f>SUM(T53:T54)</f>
        <v>0.5499999999999999</v>
      </c>
      <c r="U13" s="135">
        <f t="shared" si="7"/>
        <v>0.6270664690457188</v>
      </c>
      <c r="V13" s="119">
        <f>SUM(V53:V54)</f>
        <v>2.6300000000000003</v>
      </c>
      <c r="W13" s="135">
        <f t="shared" si="8"/>
        <v>0.6018857561332848</v>
      </c>
      <c r="X13" s="119">
        <f>SUM(X53:X54)</f>
        <v>0.03</v>
      </c>
      <c r="Y13" s="135">
        <f t="shared" si="9"/>
        <v>0.018905974287874966</v>
      </c>
      <c r="Z13" s="101">
        <f t="shared" si="11"/>
        <v>276.26</v>
      </c>
      <c r="AA13" s="135">
        <f t="shared" si="10"/>
        <v>1.6083949061866678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0.56</v>
      </c>
      <c r="E14" s="135">
        <f t="shared" si="0"/>
        <v>3.0139935414424115</v>
      </c>
      <c r="F14" s="119">
        <v>1172.04</v>
      </c>
      <c r="G14" s="135">
        <f t="shared" si="1"/>
        <v>32.17662497391916</v>
      </c>
      <c r="H14" s="119">
        <f>SUM(H55:H57)</f>
        <v>484.23000000000036</v>
      </c>
      <c r="I14" s="135">
        <f t="shared" si="2"/>
        <v>40.353172552875904</v>
      </c>
      <c r="J14" s="119">
        <v>478.84</v>
      </c>
      <c r="K14" s="135">
        <f t="shared" si="3"/>
        <v>11.319612876993412</v>
      </c>
      <c r="L14" s="119">
        <v>383.94</v>
      </c>
      <c r="M14" s="135">
        <f t="shared" si="4"/>
        <v>20.136994923005915</v>
      </c>
      <c r="N14" s="136">
        <v>261.43</v>
      </c>
      <c r="O14" s="135">
        <f t="shared" si="5"/>
        <v>11.14037218379931</v>
      </c>
      <c r="P14" s="119">
        <f>SUM(P55:P57)</f>
        <v>227.71999999999986</v>
      </c>
      <c r="Q14" s="135">
        <f t="shared" si="6"/>
        <v>7.3786533601192446</v>
      </c>
      <c r="R14" s="119">
        <f>SUM(R55:R57)</f>
        <v>26.7</v>
      </c>
      <c r="S14" s="135">
        <f t="shared" si="6"/>
        <v>43.071463139216</v>
      </c>
      <c r="T14" s="119">
        <f>SUM(T55:T57)</f>
        <v>4.31</v>
      </c>
      <c r="U14" s="135">
        <f t="shared" si="7"/>
        <v>4.913920875612815</v>
      </c>
      <c r="V14" s="119">
        <f>SUM(V55:V57)</f>
        <v>128.02</v>
      </c>
      <c r="W14" s="135">
        <f t="shared" si="8"/>
        <v>29.297876235811067</v>
      </c>
      <c r="X14" s="119">
        <f>SUM(X55:X57)</f>
        <v>32.75000000000001</v>
      </c>
      <c r="Y14" s="135">
        <f t="shared" si="9"/>
        <v>20.639021930930177</v>
      </c>
      <c r="Z14" s="101">
        <f t="shared" si="11"/>
        <v>3200.54</v>
      </c>
      <c r="AA14" s="135">
        <f t="shared" si="10"/>
        <v>18.633650304230354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0.07</v>
      </c>
      <c r="E15" s="135">
        <f t="shared" si="0"/>
        <v>0.37674919268030144</v>
      </c>
      <c r="F15" s="119">
        <v>124.05</v>
      </c>
      <c r="G15" s="135">
        <f t="shared" si="1"/>
        <v>3.4056093034492605</v>
      </c>
      <c r="H15" s="119">
        <f>SUM(H58:H60)</f>
        <v>72.3</v>
      </c>
      <c r="I15" s="135">
        <f t="shared" si="2"/>
        <v>6.025100418340304</v>
      </c>
      <c r="J15" s="119">
        <v>332.95</v>
      </c>
      <c r="K15" s="135">
        <f t="shared" si="3"/>
        <v>7.870823463776954</v>
      </c>
      <c r="L15" s="119">
        <v>81.95</v>
      </c>
      <c r="M15" s="135">
        <f t="shared" si="4"/>
        <v>4.298137036881634</v>
      </c>
      <c r="N15" s="136">
        <v>15.43</v>
      </c>
      <c r="O15" s="135">
        <f t="shared" si="5"/>
        <v>0.6575218712313939</v>
      </c>
      <c r="P15" s="119">
        <f>SUM(P58:P60)</f>
        <v>3.88</v>
      </c>
      <c r="Q15" s="135">
        <f t="shared" si="6"/>
        <v>0.12572095133173497</v>
      </c>
      <c r="R15" s="119">
        <f>SUM(R58:R60)</f>
        <v>1</v>
      </c>
      <c r="S15" s="135">
        <f t="shared" si="6"/>
        <v>1.6131634134537827</v>
      </c>
      <c r="T15" s="119">
        <f>SUM(T58:T60)</f>
        <v>12.01</v>
      </c>
      <c r="U15" s="135">
        <f t="shared" si="7"/>
        <v>13.692851442252879</v>
      </c>
      <c r="V15" s="119">
        <f>SUM(V58:V60)</f>
        <v>29</v>
      </c>
      <c r="W15" s="135">
        <f t="shared" si="8"/>
        <v>6.636763090443062</v>
      </c>
      <c r="X15" s="119">
        <f>SUM(X58:X60)</f>
        <v>0</v>
      </c>
      <c r="Y15" s="135">
        <f t="shared" si="9"/>
        <v>0</v>
      </c>
      <c r="Z15" s="101">
        <f t="shared" si="11"/>
        <v>672.64</v>
      </c>
      <c r="AA15" s="135">
        <f t="shared" si="10"/>
        <v>3.916132446598857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0</v>
      </c>
      <c r="E16" s="135">
        <f t="shared" si="0"/>
        <v>0</v>
      </c>
      <c r="F16" s="119">
        <v>912.93</v>
      </c>
      <c r="G16" s="135">
        <f t="shared" si="1"/>
        <v>25.063143098733846</v>
      </c>
      <c r="H16" s="119">
        <f>SUM(H61:H64)</f>
        <v>385.06</v>
      </c>
      <c r="I16" s="135">
        <f t="shared" si="2"/>
        <v>32.08886814780246</v>
      </c>
      <c r="J16" s="119">
        <v>410.06</v>
      </c>
      <c r="K16" s="135">
        <f t="shared" si="3"/>
        <v>9.693677337607383</v>
      </c>
      <c r="L16" s="119">
        <v>87.29</v>
      </c>
      <c r="M16" s="135">
        <f t="shared" si="4"/>
        <v>4.578210884068309</v>
      </c>
      <c r="N16" s="136">
        <v>444.41</v>
      </c>
      <c r="O16" s="135">
        <f t="shared" si="5"/>
        <v>18.93773783499312</v>
      </c>
      <c r="P16" s="119">
        <f>SUM(P61:P64)</f>
        <v>1609.4699999999966</v>
      </c>
      <c r="Q16" s="135">
        <f t="shared" si="6"/>
        <v>52.15054111852759</v>
      </c>
      <c r="R16" s="119">
        <f>SUM(R61:R64)</f>
        <v>7.56</v>
      </c>
      <c r="S16" s="135">
        <f t="shared" si="6"/>
        <v>12.195515405710596</v>
      </c>
      <c r="T16" s="119">
        <f>SUM(T61:T64)</f>
        <v>12.84</v>
      </c>
      <c r="U16" s="135">
        <f t="shared" si="7"/>
        <v>14.63915175008551</v>
      </c>
      <c r="V16" s="119">
        <f>SUM(V61:V64)</f>
        <v>0.02</v>
      </c>
      <c r="W16" s="135">
        <f t="shared" si="8"/>
        <v>0.004577077993409008</v>
      </c>
      <c r="X16" s="119">
        <f>SUM(X61:X64)</f>
        <v>0</v>
      </c>
      <c r="Y16" s="135">
        <f t="shared" si="9"/>
        <v>0</v>
      </c>
      <c r="Z16" s="101">
        <f t="shared" si="11"/>
        <v>3869.6399999999967</v>
      </c>
      <c r="AA16" s="135">
        <f t="shared" si="10"/>
        <v>22.52917275311725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10.45</v>
      </c>
      <c r="G17" s="135">
        <f t="shared" si="1"/>
        <v>0.286889296421159</v>
      </c>
      <c r="H17" s="119">
        <f>SUM(H65:H67)</f>
        <v>6</v>
      </c>
      <c r="I17" s="135">
        <f t="shared" si="2"/>
        <v>0.5000083334722244</v>
      </c>
      <c r="J17" s="119">
        <v>0.75</v>
      </c>
      <c r="K17" s="135">
        <f t="shared" si="3"/>
        <v>0.017729741996794463</v>
      </c>
      <c r="L17" s="119">
        <v>175.88</v>
      </c>
      <c r="M17" s="135">
        <f t="shared" si="4"/>
        <v>9.224604539923636</v>
      </c>
      <c r="N17" s="136">
        <v>52.76</v>
      </c>
      <c r="O17" s="135">
        <f t="shared" si="5"/>
        <v>2.2482730995572484</v>
      </c>
      <c r="P17" s="119">
        <f>SUM(P65:P67)</f>
        <v>455.72</v>
      </c>
      <c r="Q17" s="135">
        <f t="shared" si="6"/>
        <v>14.766379366210893</v>
      </c>
      <c r="R17" s="119">
        <f>SUM(R65:R67)</f>
        <v>0</v>
      </c>
      <c r="S17" s="135">
        <f t="shared" si="6"/>
        <v>0</v>
      </c>
      <c r="T17" s="119">
        <f>SUM(T65:T67)</f>
        <v>9.219999999999999</v>
      </c>
      <c r="U17" s="135">
        <f t="shared" si="7"/>
        <v>10.51191426291187</v>
      </c>
      <c r="V17" s="119">
        <f>SUM(V65:V67)</f>
        <v>0.08</v>
      </c>
      <c r="W17" s="135">
        <f t="shared" si="8"/>
        <v>0.018308311973636034</v>
      </c>
      <c r="X17" s="119">
        <f>SUM(X65:X67)</f>
        <v>0</v>
      </c>
      <c r="Y17" s="135">
        <f t="shared" si="9"/>
        <v>0</v>
      </c>
      <c r="Z17" s="101">
        <f t="shared" si="11"/>
        <v>710.86</v>
      </c>
      <c r="AA17" s="135">
        <f t="shared" si="10"/>
        <v>4.138650557488796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11.19</v>
      </c>
      <c r="E18" s="137">
        <f t="shared" si="0"/>
        <v>60.22604951560818</v>
      </c>
      <c r="F18" s="120">
        <v>88.22</v>
      </c>
      <c r="G18" s="137">
        <f t="shared" si="1"/>
        <v>2.421949639260732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19">
        <v>20.11</v>
      </c>
      <c r="M18" s="137">
        <f t="shared" si="4"/>
        <v>1.0547350312591783</v>
      </c>
      <c r="N18" s="138">
        <v>1253.68</v>
      </c>
      <c r="O18" s="137">
        <f t="shared" si="5"/>
        <v>53.42333243845587</v>
      </c>
      <c r="P18" s="120">
        <f>SUM(P68)</f>
        <v>406.2699999999994</v>
      </c>
      <c r="Q18" s="137">
        <f t="shared" si="6"/>
        <v>13.164085282872136</v>
      </c>
      <c r="R18" s="120">
        <f>SUM(R68)</f>
        <v>2.01</v>
      </c>
      <c r="S18" s="137">
        <f t="shared" si="6"/>
        <v>3.2424584610421032</v>
      </c>
      <c r="T18" s="120">
        <f>SUM(T68)</f>
        <v>8.11</v>
      </c>
      <c r="U18" s="137">
        <f t="shared" si="7"/>
        <v>9.246380116292327</v>
      </c>
      <c r="V18" s="120">
        <f>SUM(V68)</f>
        <v>54.349999999999994</v>
      </c>
      <c r="W18" s="137">
        <f t="shared" si="8"/>
        <v>12.43820944708898</v>
      </c>
      <c r="X18" s="120">
        <f>SUM(X68)</f>
        <v>113.55</v>
      </c>
      <c r="Y18" s="137">
        <f t="shared" si="9"/>
        <v>71.55911267960676</v>
      </c>
      <c r="Z18" s="104">
        <f t="shared" si="11"/>
        <v>1957.489999999999</v>
      </c>
      <c r="AA18" s="137">
        <f t="shared" si="10"/>
        <v>11.39657187038058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18.58</v>
      </c>
      <c r="E19" s="141">
        <f t="shared" si="0"/>
        <v>100</v>
      </c>
      <c r="F19" s="140">
        <f>SUM(F10:F18)</f>
        <v>3642.5199999999995</v>
      </c>
      <c r="G19" s="141">
        <f t="shared" si="1"/>
        <v>100</v>
      </c>
      <c r="H19" s="140">
        <f>SUM(H10:H18)</f>
        <v>1199.9800000000002</v>
      </c>
      <c r="I19" s="141">
        <f t="shared" si="2"/>
        <v>100</v>
      </c>
      <c r="J19" s="140">
        <f>SUM(J10:J18)</f>
        <v>4230.18</v>
      </c>
      <c r="K19" s="141">
        <f t="shared" si="3"/>
        <v>100</v>
      </c>
      <c r="L19" s="140">
        <f>SUM(L10:L18)</f>
        <v>1906.64</v>
      </c>
      <c r="M19" s="141">
        <f t="shared" si="4"/>
        <v>100</v>
      </c>
      <c r="N19" s="117">
        <f>SUM(N10:N18)</f>
        <v>2346.69</v>
      </c>
      <c r="O19" s="141">
        <f t="shared" si="5"/>
        <v>100</v>
      </c>
      <c r="P19" s="117">
        <f>SUM(P10:P18)</f>
        <v>3086.199999999996</v>
      </c>
      <c r="Q19" s="141">
        <f t="shared" si="6"/>
        <v>100</v>
      </c>
      <c r="R19" s="117">
        <f>SUM(R10:R18)</f>
        <v>61.99</v>
      </c>
      <c r="S19" s="141">
        <f t="shared" si="6"/>
        <v>100</v>
      </c>
      <c r="T19" s="140">
        <f>SUM(T10:T18)</f>
        <v>87.71</v>
      </c>
      <c r="U19" s="141">
        <f t="shared" si="7"/>
        <v>100</v>
      </c>
      <c r="V19" s="140">
        <f>SUM(V10:V18)</f>
        <v>436.9599999999999</v>
      </c>
      <c r="W19" s="141">
        <f t="shared" si="8"/>
        <v>100</v>
      </c>
      <c r="X19" s="140">
        <f>SUM(X10:X18)</f>
        <v>158.68</v>
      </c>
      <c r="Y19" s="141">
        <f t="shared" si="9"/>
        <v>100</v>
      </c>
      <c r="Z19" s="117">
        <f>SUM(Z10:Z18)</f>
        <v>17176.129999999994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30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1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7" t="s">
        <v>253</v>
      </c>
      <c r="AA28" s="229" t="s">
        <v>3</v>
      </c>
    </row>
    <row r="29" spans="1:27" s="2" customFormat="1" ht="15">
      <c r="A29" s="232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8"/>
      <c r="AA29" s="203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 aca="true" t="shared" si="12" ref="G30:G68">((F30/F$69*100))</f>
        <v>0</v>
      </c>
      <c r="H30" s="151"/>
      <c r="I30" s="151">
        <f aca="true" t="shared" si="13" ref="I30:I68">((H30/H$69*100))</f>
        <v>0</v>
      </c>
      <c r="J30" s="151">
        <v>2.55</v>
      </c>
      <c r="K30" s="151">
        <f aca="true" t="shared" si="14" ref="K30:K68">((J30/J$69*100))</f>
        <v>0.06028112278910118</v>
      </c>
      <c r="L30" s="151"/>
      <c r="M30" s="151">
        <f aca="true" t="shared" si="15" ref="M30:O68">((L30/L$69*100))</f>
        <v>0</v>
      </c>
      <c r="N30" s="151">
        <v>116.67999999999999</v>
      </c>
      <c r="O30" s="151">
        <f t="shared" si="15"/>
        <v>4.97210965231881</v>
      </c>
      <c r="P30" s="151">
        <v>1.5</v>
      </c>
      <c r="Q30" s="151">
        <f aca="true" t="shared" si="16" ref="Q30:Q68">((P30/P$69*100))</f>
        <v>0.04860346056639239</v>
      </c>
      <c r="R30" s="151">
        <v>0.6</v>
      </c>
      <c r="S30" s="151">
        <f aca="true" t="shared" si="17" ref="S30:S68">((R30/R$69*100))</f>
        <v>0.9678980480722696</v>
      </c>
      <c r="T30" s="151"/>
      <c r="U30" s="151">
        <f aca="true" t="shared" si="18" ref="U30:U68">((T30/T$69*100))</f>
        <v>0</v>
      </c>
      <c r="V30" s="151"/>
      <c r="W30" s="151">
        <f aca="true" t="shared" si="19" ref="W30:W68">((V30/V$69*100))</f>
        <v>0</v>
      </c>
      <c r="X30" s="151"/>
      <c r="Y30" s="151">
        <f aca="true" t="shared" si="20" ref="Y30:Y68">((X30/X$69*100))</f>
        <v>0</v>
      </c>
      <c r="Z30" s="151">
        <f>D30+F30+H30+J30+L30+N30+P30+R30+T30+V30+X30</f>
        <v>121.32999999999998</v>
      </c>
      <c r="AA30" s="151">
        <f aca="true" t="shared" si="21" ref="AA30:AA68">((Z30/Z$69*100))</f>
        <v>0.706387294460394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E67">((D31/D$69*100))</f>
        <v>0</v>
      </c>
      <c r="F31" s="151">
        <v>1</v>
      </c>
      <c r="G31" s="151">
        <f t="shared" si="12"/>
        <v>0.02745352118862768</v>
      </c>
      <c r="H31" s="151"/>
      <c r="I31" s="151">
        <f t="shared" si="13"/>
        <v>0</v>
      </c>
      <c r="J31" s="151">
        <v>32.1</v>
      </c>
      <c r="K31" s="151">
        <f t="shared" si="14"/>
        <v>0.7588329574628031</v>
      </c>
      <c r="L31" s="151">
        <v>1.72</v>
      </c>
      <c r="M31" s="151">
        <f t="shared" si="15"/>
        <v>0.0902110519028238</v>
      </c>
      <c r="N31" s="151">
        <v>54.650000000000006</v>
      </c>
      <c r="O31" s="151">
        <f t="shared" si="15"/>
        <v>2.328812071470886</v>
      </c>
      <c r="P31" s="151">
        <v>15.270000000000003</v>
      </c>
      <c r="Q31" s="151">
        <f t="shared" si="16"/>
        <v>0.4947832285658746</v>
      </c>
      <c r="R31" s="151">
        <v>3.35</v>
      </c>
      <c r="S31" s="151">
        <f t="shared" si="17"/>
        <v>5.404097435070172</v>
      </c>
      <c r="T31" s="151">
        <v>19.570000000000004</v>
      </c>
      <c r="U31" s="151">
        <f t="shared" si="18"/>
        <v>22.31216508949949</v>
      </c>
      <c r="V31" s="151"/>
      <c r="W31" s="151">
        <f t="shared" si="19"/>
        <v>0</v>
      </c>
      <c r="X31" s="151"/>
      <c r="Y31" s="151">
        <f t="shared" si="20"/>
        <v>0</v>
      </c>
      <c r="Z31" s="151">
        <f aca="true" t="shared" si="23" ref="Z31:Z68">D31+F31+H31+J31+L31+N31+P31+R31+T31+V31+X31</f>
        <v>127.66000000000001</v>
      </c>
      <c r="AA31" s="151">
        <f t="shared" si="21"/>
        <v>0.7432407649453056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/>
      <c r="G32" s="151">
        <f t="shared" si="12"/>
        <v>0</v>
      </c>
      <c r="H32" s="151">
        <v>0.01</v>
      </c>
      <c r="I32" s="151">
        <f t="shared" si="13"/>
        <v>0.0008333472224537075</v>
      </c>
      <c r="J32" s="151"/>
      <c r="K32" s="151">
        <f t="shared" si="14"/>
        <v>0</v>
      </c>
      <c r="L32" s="151"/>
      <c r="M32" s="151">
        <f t="shared" si="15"/>
        <v>0</v>
      </c>
      <c r="N32" s="151">
        <v>14.52</v>
      </c>
      <c r="O32" s="151">
        <f t="shared" si="15"/>
        <v>0.6187438477174247</v>
      </c>
      <c r="P32" s="151">
        <v>0.81</v>
      </c>
      <c r="Q32" s="151">
        <f t="shared" si="16"/>
        <v>0.02624586870585189</v>
      </c>
      <c r="R32" s="151"/>
      <c r="S32" s="151">
        <f t="shared" si="17"/>
        <v>0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15.34</v>
      </c>
      <c r="AA32" s="151">
        <f t="shared" si="21"/>
        <v>0.08930999008507745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/>
      <c r="G33" s="151">
        <f t="shared" si="12"/>
        <v>0</v>
      </c>
      <c r="H33" s="151">
        <v>64.2</v>
      </c>
      <c r="I33" s="151">
        <f t="shared" si="13"/>
        <v>5.3500891681528016</v>
      </c>
      <c r="J33" s="151">
        <v>0.7</v>
      </c>
      <c r="K33" s="151">
        <f t="shared" si="14"/>
        <v>0.016547759197008165</v>
      </c>
      <c r="L33" s="151">
        <v>17.16</v>
      </c>
      <c r="M33" s="151">
        <f t="shared" si="15"/>
        <v>0.9000125875886376</v>
      </c>
      <c r="N33" s="151">
        <v>15.67</v>
      </c>
      <c r="O33" s="151">
        <f t="shared" si="15"/>
        <v>0.6677490422680472</v>
      </c>
      <c r="P33" s="151">
        <v>6.779999999999999</v>
      </c>
      <c r="Q33" s="151">
        <f t="shared" si="16"/>
        <v>0.21968764176009356</v>
      </c>
      <c r="R33" s="151"/>
      <c r="S33" s="151">
        <f t="shared" si="17"/>
        <v>0</v>
      </c>
      <c r="T33" s="151"/>
      <c r="U33" s="151">
        <f t="shared" si="18"/>
        <v>0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104.51</v>
      </c>
      <c r="AA33" s="151">
        <f t="shared" si="21"/>
        <v>0.6084606951624149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>
        <v>398.8</v>
      </c>
      <c r="G34" s="151">
        <f t="shared" si="12"/>
        <v>10.94846425002472</v>
      </c>
      <c r="H34" s="151"/>
      <c r="I34" s="151">
        <f t="shared" si="13"/>
        <v>0</v>
      </c>
      <c r="J34" s="151"/>
      <c r="K34" s="151">
        <f t="shared" si="14"/>
        <v>0</v>
      </c>
      <c r="L34" s="151">
        <v>0.01</v>
      </c>
      <c r="M34" s="151">
        <f t="shared" si="15"/>
        <v>0.0005244828599001385</v>
      </c>
      <c r="N34" s="151">
        <v>4.4399999999999995</v>
      </c>
      <c r="O34" s="151">
        <f t="shared" si="15"/>
        <v>0.18920266417805548</v>
      </c>
      <c r="P34" s="151">
        <v>0.24000000000000002</v>
      </c>
      <c r="Q34" s="151">
        <f t="shared" si="16"/>
        <v>0.007776553690622782</v>
      </c>
      <c r="R34" s="151">
        <v>9.2</v>
      </c>
      <c r="S34" s="151">
        <f t="shared" si="17"/>
        <v>14.841103403774799</v>
      </c>
      <c r="T34" s="151"/>
      <c r="U34" s="151">
        <f t="shared" si="18"/>
        <v>0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412.69</v>
      </c>
      <c r="AA34" s="151">
        <f t="shared" si="21"/>
        <v>2.4026949027516697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12"/>
        <v>0</v>
      </c>
      <c r="H35" s="151">
        <v>5</v>
      </c>
      <c r="I35" s="151">
        <f t="shared" si="13"/>
        <v>0.4166736112268537</v>
      </c>
      <c r="J35" s="151">
        <v>0.2</v>
      </c>
      <c r="K35" s="151">
        <f t="shared" si="14"/>
        <v>0.004727931199145191</v>
      </c>
      <c r="L35" s="151">
        <v>70.01</v>
      </c>
      <c r="M35" s="151">
        <f t="shared" si="15"/>
        <v>3.6719045021608694</v>
      </c>
      <c r="N35" s="151">
        <v>1.9100000000000001</v>
      </c>
      <c r="O35" s="151">
        <f t="shared" si="15"/>
        <v>0.08139123616668605</v>
      </c>
      <c r="P35" s="151">
        <v>25.58</v>
      </c>
      <c r="Q35" s="151">
        <f t="shared" si="16"/>
        <v>0.8288510141922115</v>
      </c>
      <c r="R35" s="151"/>
      <c r="S35" s="151">
        <f t="shared" si="17"/>
        <v>0</v>
      </c>
      <c r="T35" s="151"/>
      <c r="U35" s="151">
        <f t="shared" si="18"/>
        <v>0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102.7</v>
      </c>
      <c r="AA35" s="151">
        <f t="shared" si="21"/>
        <v>0.5979228149763659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12"/>
        <v>0</v>
      </c>
      <c r="H36" s="151"/>
      <c r="I36" s="151">
        <f t="shared" si="13"/>
        <v>0</v>
      </c>
      <c r="J36" s="151">
        <v>160.05</v>
      </c>
      <c r="K36" s="151">
        <f t="shared" si="14"/>
        <v>3.783526942115939</v>
      </c>
      <c r="L36" s="151">
        <v>146.5</v>
      </c>
      <c r="M36" s="151">
        <f t="shared" si="15"/>
        <v>7.6836738975370285</v>
      </c>
      <c r="N36" s="151">
        <v>0.01</v>
      </c>
      <c r="O36" s="151">
        <f t="shared" si="15"/>
        <v>0.0004261321265271521</v>
      </c>
      <c r="P36" s="151"/>
      <c r="Q36" s="151">
        <f t="shared" si="16"/>
        <v>0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306.56</v>
      </c>
      <c r="AA36" s="151">
        <f t="shared" si="21"/>
        <v>1.7848025137210783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12"/>
        <v>0</v>
      </c>
      <c r="H37" s="151"/>
      <c r="I37" s="151">
        <f t="shared" si="13"/>
        <v>0</v>
      </c>
      <c r="J37" s="151">
        <v>5.2</v>
      </c>
      <c r="K37" s="151">
        <f t="shared" si="14"/>
        <v>0.12292621117777497</v>
      </c>
      <c r="L37" s="151">
        <v>5.5</v>
      </c>
      <c r="M37" s="151">
        <f t="shared" si="15"/>
        <v>0.28846557294507613</v>
      </c>
      <c r="N37" s="151">
        <v>0.11</v>
      </c>
      <c r="O37" s="151">
        <f t="shared" si="15"/>
        <v>0.004687453391798673</v>
      </c>
      <c r="P37" s="151">
        <v>0.42000000000000004</v>
      </c>
      <c r="Q37" s="151">
        <f t="shared" si="16"/>
        <v>0.013608968958589871</v>
      </c>
      <c r="R37" s="151"/>
      <c r="S37" s="151">
        <f t="shared" si="17"/>
        <v>0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11.229999999999999</v>
      </c>
      <c r="AA37" s="151">
        <f t="shared" si="21"/>
        <v>0.06538143341951887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>
        <v>4.3</v>
      </c>
      <c r="G38" s="152">
        <f t="shared" si="12"/>
        <v>0.11805014111109903</v>
      </c>
      <c r="H38" s="152"/>
      <c r="I38" s="152">
        <f t="shared" si="13"/>
        <v>0</v>
      </c>
      <c r="J38" s="152">
        <v>37.6</v>
      </c>
      <c r="K38" s="152">
        <f t="shared" si="14"/>
        <v>0.8888510654392958</v>
      </c>
      <c r="L38" s="152">
        <v>16.4</v>
      </c>
      <c r="M38" s="152">
        <f t="shared" si="15"/>
        <v>0.8601518902362268</v>
      </c>
      <c r="N38" s="152">
        <v>0.02</v>
      </c>
      <c r="O38" s="152">
        <f t="shared" si="15"/>
        <v>0.0008522642530543042</v>
      </c>
      <c r="P38" s="152">
        <v>0.01</v>
      </c>
      <c r="Q38" s="152">
        <f t="shared" si="16"/>
        <v>0.00032402307044261593</v>
      </c>
      <c r="R38" s="152">
        <v>4.8</v>
      </c>
      <c r="S38" s="152">
        <f t="shared" si="17"/>
        <v>7.743184384578157</v>
      </c>
      <c r="T38" s="152"/>
      <c r="U38" s="152">
        <f t="shared" si="18"/>
        <v>0</v>
      </c>
      <c r="V38" s="152"/>
      <c r="W38" s="152">
        <f t="shared" si="19"/>
        <v>0</v>
      </c>
      <c r="X38" s="152">
        <v>1.5</v>
      </c>
      <c r="Y38" s="152">
        <f t="shared" si="20"/>
        <v>0.9452987143937485</v>
      </c>
      <c r="Z38" s="152">
        <f t="shared" si="23"/>
        <v>64.63</v>
      </c>
      <c r="AA38" s="152">
        <f t="shared" si="21"/>
        <v>0.3762780090742213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12"/>
        <v>0</v>
      </c>
      <c r="H39" s="153">
        <v>4</v>
      </c>
      <c r="I39" s="153">
        <f t="shared" si="13"/>
        <v>0.33333888898148295</v>
      </c>
      <c r="J39" s="153">
        <v>8</v>
      </c>
      <c r="K39" s="153">
        <f t="shared" si="14"/>
        <v>0.18911724796580762</v>
      </c>
      <c r="L39" s="153">
        <v>1.1</v>
      </c>
      <c r="M39" s="153">
        <f t="shared" si="15"/>
        <v>0.05769311458901523</v>
      </c>
      <c r="N39" s="153">
        <v>2.7499999999999996</v>
      </c>
      <c r="O39" s="153">
        <f t="shared" si="15"/>
        <v>0.1171863347949668</v>
      </c>
      <c r="P39" s="153">
        <v>127.93999999999998</v>
      </c>
      <c r="Q39" s="153">
        <f t="shared" si="16"/>
        <v>4.1455511632428275</v>
      </c>
      <c r="R39" s="153">
        <v>0.76</v>
      </c>
      <c r="S39" s="153">
        <f t="shared" si="17"/>
        <v>1.226004194224875</v>
      </c>
      <c r="T39" s="153">
        <v>10.95</v>
      </c>
      <c r="U39" s="153">
        <f t="shared" si="18"/>
        <v>12.484323338273857</v>
      </c>
      <c r="V39" s="153">
        <v>1.26</v>
      </c>
      <c r="W39" s="153">
        <f t="shared" si="19"/>
        <v>0.28835591358476753</v>
      </c>
      <c r="X39" s="153">
        <v>10</v>
      </c>
      <c r="Y39" s="153">
        <f t="shared" si="20"/>
        <v>6.301991429291657</v>
      </c>
      <c r="Z39" s="153">
        <f t="shared" si="23"/>
        <v>166.75999999999996</v>
      </c>
      <c r="AA39" s="153">
        <f t="shared" si="21"/>
        <v>0.9708822650969694</v>
      </c>
    </row>
    <row r="40" spans="1:27" s="2" customFormat="1" ht="12.75">
      <c r="A40" s="110" t="s">
        <v>188</v>
      </c>
      <c r="B40" s="151"/>
      <c r="C40" s="151"/>
      <c r="D40" s="151"/>
      <c r="E40" s="151">
        <f t="shared" si="22"/>
        <v>0</v>
      </c>
      <c r="F40" s="151">
        <v>21.82</v>
      </c>
      <c r="G40" s="151">
        <f t="shared" si="12"/>
        <v>0.5990358323358561</v>
      </c>
      <c r="H40" s="151">
        <v>10.55</v>
      </c>
      <c r="I40" s="151">
        <f t="shared" si="13"/>
        <v>0.8791813196886613</v>
      </c>
      <c r="J40" s="151">
        <v>94.65</v>
      </c>
      <c r="K40" s="151">
        <f t="shared" si="14"/>
        <v>2.2374934399954616</v>
      </c>
      <c r="L40" s="151">
        <v>164.2</v>
      </c>
      <c r="M40" s="151">
        <f t="shared" si="15"/>
        <v>8.612008559560271</v>
      </c>
      <c r="N40" s="151">
        <v>52.370000000000005</v>
      </c>
      <c r="O40" s="151">
        <f t="shared" si="15"/>
        <v>2.2316539466226955</v>
      </c>
      <c r="P40" s="151">
        <v>135.63</v>
      </c>
      <c r="Q40" s="151">
        <f t="shared" si="16"/>
        <v>4.3947249044131995</v>
      </c>
      <c r="R40" s="151">
        <v>0.01</v>
      </c>
      <c r="S40" s="151">
        <f t="shared" si="17"/>
        <v>0.016131634134537828</v>
      </c>
      <c r="T40" s="151">
        <v>3.9000000000000004</v>
      </c>
      <c r="U40" s="151">
        <f t="shared" si="18"/>
        <v>4.446471325960553</v>
      </c>
      <c r="V40" s="151">
        <v>64.05</v>
      </c>
      <c r="W40" s="151">
        <f t="shared" si="19"/>
        <v>14.658092273892349</v>
      </c>
      <c r="X40" s="151">
        <v>0</v>
      </c>
      <c r="Y40" s="151">
        <f t="shared" si="20"/>
        <v>0</v>
      </c>
      <c r="Z40" s="151">
        <f t="shared" si="23"/>
        <v>547.18</v>
      </c>
      <c r="AA40" s="151">
        <f t="shared" si="21"/>
        <v>3.1857001548078663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76.1</v>
      </c>
      <c r="G41" s="151">
        <f t="shared" si="12"/>
        <v>2.0892129624545666</v>
      </c>
      <c r="H41" s="151"/>
      <c r="I41" s="151">
        <f t="shared" si="13"/>
        <v>0</v>
      </c>
      <c r="J41" s="151">
        <v>359.55</v>
      </c>
      <c r="K41" s="151">
        <f t="shared" si="14"/>
        <v>8.499638313263267</v>
      </c>
      <c r="L41" s="151">
        <v>0.2</v>
      </c>
      <c r="M41" s="151">
        <f t="shared" si="15"/>
        <v>0.01048965719800277</v>
      </c>
      <c r="N41" s="151">
        <v>15</v>
      </c>
      <c r="O41" s="151">
        <f t="shared" si="15"/>
        <v>0.6391981897907282</v>
      </c>
      <c r="P41" s="151"/>
      <c r="Q41" s="151">
        <f t="shared" si="16"/>
        <v>0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450.84999999999997</v>
      </c>
      <c r="AA41" s="151">
        <f t="shared" si="21"/>
        <v>2.6248636916464902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/>
      <c r="G42" s="151">
        <f t="shared" si="12"/>
        <v>0</v>
      </c>
      <c r="H42" s="151">
        <v>1.8000000000000003</v>
      </c>
      <c r="I42" s="151">
        <f t="shared" si="13"/>
        <v>0.15000250004166735</v>
      </c>
      <c r="J42" s="151">
        <v>0.5</v>
      </c>
      <c r="K42" s="151">
        <f t="shared" si="14"/>
        <v>0.011819827997862976</v>
      </c>
      <c r="L42" s="151">
        <v>3.3000000000000003</v>
      </c>
      <c r="M42" s="151">
        <f t="shared" si="15"/>
        <v>0.1730793437670457</v>
      </c>
      <c r="N42" s="151">
        <v>0.21000000000000002</v>
      </c>
      <c r="O42" s="151">
        <f t="shared" si="15"/>
        <v>0.008948774657070195</v>
      </c>
      <c r="P42" s="151">
        <v>1.8299999999999998</v>
      </c>
      <c r="Q42" s="151">
        <f t="shared" si="16"/>
        <v>0.05929622189099871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7.640000000000001</v>
      </c>
      <c r="AA42" s="151">
        <f t="shared" si="21"/>
        <v>0.0444803340449799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/>
      <c r="G43" s="151">
        <f t="shared" si="12"/>
        <v>0</v>
      </c>
      <c r="H43" s="151">
        <v>10</v>
      </c>
      <c r="I43" s="151">
        <f t="shared" si="13"/>
        <v>0.8333472224537074</v>
      </c>
      <c r="J43" s="151"/>
      <c r="K43" s="151">
        <f t="shared" si="14"/>
        <v>0</v>
      </c>
      <c r="L43" s="151"/>
      <c r="M43" s="151">
        <f t="shared" si="15"/>
        <v>0</v>
      </c>
      <c r="N43" s="151"/>
      <c r="O43" s="151">
        <f t="shared" si="15"/>
        <v>0</v>
      </c>
      <c r="P43" s="151">
        <v>8.6</v>
      </c>
      <c r="Q43" s="151">
        <f t="shared" si="16"/>
        <v>0.2786598405806497</v>
      </c>
      <c r="R43" s="151"/>
      <c r="S43" s="151">
        <f t="shared" si="17"/>
        <v>0</v>
      </c>
      <c r="T43" s="151"/>
      <c r="U43" s="151">
        <f t="shared" si="18"/>
        <v>0</v>
      </c>
      <c r="V43" s="151">
        <v>2</v>
      </c>
      <c r="W43" s="151">
        <f t="shared" si="19"/>
        <v>0.45770779934090083</v>
      </c>
      <c r="X43" s="151"/>
      <c r="Y43" s="151">
        <f t="shared" si="20"/>
        <v>0</v>
      </c>
      <c r="Z43" s="151">
        <f t="shared" si="23"/>
        <v>20.6</v>
      </c>
      <c r="AA43" s="151">
        <f t="shared" si="21"/>
        <v>0.11993388499039084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22"/>
        <v>0</v>
      </c>
      <c r="F44" s="151"/>
      <c r="G44" s="151">
        <f t="shared" si="12"/>
        <v>0</v>
      </c>
      <c r="H44" s="151"/>
      <c r="I44" s="151">
        <f t="shared" si="13"/>
        <v>0</v>
      </c>
      <c r="J44" s="151">
        <v>7.45</v>
      </c>
      <c r="K44" s="151">
        <f t="shared" si="14"/>
        <v>0.17611543716815836</v>
      </c>
      <c r="L44" s="151">
        <v>520.3</v>
      </c>
      <c r="M44" s="151">
        <f t="shared" si="15"/>
        <v>27.2888432006042</v>
      </c>
      <c r="N44" s="151">
        <v>12.049999999999999</v>
      </c>
      <c r="O44" s="151">
        <f t="shared" si="15"/>
        <v>0.5134892124652182</v>
      </c>
      <c r="P44" s="151"/>
      <c r="Q44" s="151">
        <f t="shared" si="16"/>
        <v>0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539.8</v>
      </c>
      <c r="AA44" s="151">
        <f t="shared" si="21"/>
        <v>3.1427335494083963</v>
      </c>
    </row>
    <row r="45" spans="1:27" s="2" customFormat="1" ht="12.75">
      <c r="A45" s="110" t="s">
        <v>193</v>
      </c>
      <c r="B45" s="151"/>
      <c r="C45" s="151"/>
      <c r="D45" s="151">
        <v>0.03</v>
      </c>
      <c r="E45" s="151">
        <f t="shared" si="22"/>
        <v>0.16146393972012918</v>
      </c>
      <c r="F45" s="151"/>
      <c r="G45" s="151">
        <f t="shared" si="12"/>
        <v>0</v>
      </c>
      <c r="H45" s="151">
        <v>1.7000000000000002</v>
      </c>
      <c r="I45" s="151">
        <f t="shared" si="13"/>
        <v>0.14166902781713028</v>
      </c>
      <c r="J45" s="151">
        <v>2261.3</v>
      </c>
      <c r="K45" s="151">
        <f t="shared" si="14"/>
        <v>53.456354103135105</v>
      </c>
      <c r="L45" s="151">
        <v>34.54</v>
      </c>
      <c r="M45" s="151">
        <f t="shared" si="15"/>
        <v>1.8115637980950783</v>
      </c>
      <c r="N45" s="151">
        <v>1.69</v>
      </c>
      <c r="O45" s="151">
        <f t="shared" si="15"/>
        <v>0.07201632938308869</v>
      </c>
      <c r="P45" s="151">
        <v>7.459999999999999</v>
      </c>
      <c r="Q45" s="151">
        <f t="shared" si="16"/>
        <v>0.2417212105501914</v>
      </c>
      <c r="R45" s="151">
        <v>0</v>
      </c>
      <c r="S45" s="151">
        <f t="shared" si="17"/>
        <v>0</v>
      </c>
      <c r="T45" s="151">
        <v>6</v>
      </c>
      <c r="U45" s="151">
        <f t="shared" si="18"/>
        <v>6.840725116862388</v>
      </c>
      <c r="V45" s="151">
        <v>146.79999999999998</v>
      </c>
      <c r="W45" s="151">
        <f t="shared" si="19"/>
        <v>33.59575247162212</v>
      </c>
      <c r="X45" s="151">
        <v>0</v>
      </c>
      <c r="Y45" s="151">
        <f t="shared" si="20"/>
        <v>0</v>
      </c>
      <c r="Z45" s="151">
        <f t="shared" si="23"/>
        <v>2459.5200000000004</v>
      </c>
      <c r="AA45" s="151">
        <f t="shared" si="21"/>
        <v>14.319407223862433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/>
      <c r="G46" s="152">
        <f t="shared" si="12"/>
        <v>0</v>
      </c>
      <c r="H46" s="152">
        <v>10</v>
      </c>
      <c r="I46" s="152">
        <f t="shared" si="13"/>
        <v>0.8333472224537074</v>
      </c>
      <c r="J46" s="152">
        <v>1.1</v>
      </c>
      <c r="K46" s="152">
        <f t="shared" si="14"/>
        <v>0.026003621595298555</v>
      </c>
      <c r="L46" s="152">
        <v>81.3</v>
      </c>
      <c r="M46" s="152">
        <f t="shared" si="15"/>
        <v>4.264045650988126</v>
      </c>
      <c r="N46" s="152">
        <v>0.85</v>
      </c>
      <c r="O46" s="152">
        <f t="shared" si="15"/>
        <v>0.036221230754807925</v>
      </c>
      <c r="P46" s="152"/>
      <c r="Q46" s="152">
        <f t="shared" si="16"/>
        <v>0</v>
      </c>
      <c r="R46" s="152"/>
      <c r="S46" s="152">
        <f t="shared" si="17"/>
        <v>0</v>
      </c>
      <c r="T46" s="152">
        <v>0.25</v>
      </c>
      <c r="U46" s="152">
        <f t="shared" si="18"/>
        <v>0.2850302132025995</v>
      </c>
      <c r="V46" s="152">
        <v>5</v>
      </c>
      <c r="W46" s="152">
        <f t="shared" si="19"/>
        <v>1.1442694983522521</v>
      </c>
      <c r="X46" s="152"/>
      <c r="Y46" s="152">
        <f t="shared" si="20"/>
        <v>0</v>
      </c>
      <c r="Z46" s="152">
        <f t="shared" si="23"/>
        <v>98.49999999999999</v>
      </c>
      <c r="AA46" s="152">
        <f t="shared" si="21"/>
        <v>0.5734702753181309</v>
      </c>
    </row>
    <row r="47" spans="1:27" s="2" customFormat="1" ht="12.75">
      <c r="A47" s="109" t="s">
        <v>195</v>
      </c>
      <c r="B47" s="153"/>
      <c r="C47" s="153"/>
      <c r="D47" s="153">
        <v>1.2</v>
      </c>
      <c r="E47" s="153">
        <f t="shared" si="22"/>
        <v>6.458557588805166</v>
      </c>
      <c r="F47" s="153"/>
      <c r="G47" s="153">
        <f t="shared" si="12"/>
        <v>0</v>
      </c>
      <c r="H47" s="153">
        <v>66.02</v>
      </c>
      <c r="I47" s="153">
        <f t="shared" si="13"/>
        <v>5.501758362639376</v>
      </c>
      <c r="J47" s="153">
        <v>6</v>
      </c>
      <c r="K47" s="153">
        <f t="shared" si="14"/>
        <v>0.14183793597435573</v>
      </c>
      <c r="L47" s="153">
        <v>0.01</v>
      </c>
      <c r="M47" s="153">
        <f t="shared" si="15"/>
        <v>0.0005244828599001385</v>
      </c>
      <c r="N47" s="153">
        <v>3.8000000000000003</v>
      </c>
      <c r="O47" s="153">
        <f t="shared" si="15"/>
        <v>0.1619302080803178</v>
      </c>
      <c r="P47" s="153">
        <v>0.25</v>
      </c>
      <c r="Q47" s="153">
        <f t="shared" si="16"/>
        <v>0.008100576761065398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3</v>
      </c>
      <c r="W47" s="153">
        <f t="shared" si="19"/>
        <v>0.6865616990113512</v>
      </c>
      <c r="X47" s="153">
        <v>0.06</v>
      </c>
      <c r="Y47" s="153">
        <f t="shared" si="20"/>
        <v>0.03781194857574993</v>
      </c>
      <c r="Z47" s="153">
        <f t="shared" si="23"/>
        <v>80.34</v>
      </c>
      <c r="AA47" s="153">
        <f t="shared" si="21"/>
        <v>0.4677421514625243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>
        <v>0.23000000000000004</v>
      </c>
      <c r="G48" s="151">
        <f t="shared" si="12"/>
        <v>0.006314309873384368</v>
      </c>
      <c r="H48" s="151"/>
      <c r="I48" s="151">
        <f t="shared" si="13"/>
        <v>0</v>
      </c>
      <c r="J48" s="151">
        <v>1.2</v>
      </c>
      <c r="K48" s="151">
        <f t="shared" si="14"/>
        <v>0.028367587194871143</v>
      </c>
      <c r="L48" s="151"/>
      <c r="M48" s="151">
        <f t="shared" si="15"/>
        <v>0</v>
      </c>
      <c r="N48" s="151">
        <v>3.8899999999999992</v>
      </c>
      <c r="O48" s="151">
        <f t="shared" si="15"/>
        <v>0.1657653972190621</v>
      </c>
      <c r="P48" s="151">
        <v>4.6</v>
      </c>
      <c r="Q48" s="151">
        <f t="shared" si="16"/>
        <v>0.14905061240360332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>
        <v>0.01</v>
      </c>
      <c r="Y48" s="151">
        <f t="shared" si="20"/>
        <v>0.006301991429291657</v>
      </c>
      <c r="Z48" s="151">
        <f t="shared" si="23"/>
        <v>9.929999999999998</v>
      </c>
      <c r="AA48" s="151">
        <f t="shared" si="21"/>
        <v>0.05781279019196994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22"/>
        <v>0</v>
      </c>
      <c r="F49" s="151">
        <v>10.6</v>
      </c>
      <c r="G49" s="151">
        <f t="shared" si="12"/>
        <v>0.29100732459945344</v>
      </c>
      <c r="H49" s="151">
        <v>0</v>
      </c>
      <c r="I49" s="151">
        <f t="shared" si="13"/>
        <v>0</v>
      </c>
      <c r="J49" s="151">
        <v>1.4</v>
      </c>
      <c r="K49" s="151">
        <f t="shared" si="14"/>
        <v>0.03309551839401633</v>
      </c>
      <c r="L49" s="151">
        <v>1</v>
      </c>
      <c r="M49" s="151">
        <f t="shared" si="15"/>
        <v>0.052448285990013846</v>
      </c>
      <c r="N49" s="151"/>
      <c r="O49" s="151">
        <f t="shared" si="15"/>
        <v>0</v>
      </c>
      <c r="P49" s="151">
        <v>1.6</v>
      </c>
      <c r="Q49" s="151">
        <f t="shared" si="16"/>
        <v>0.051843691270818545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0.5800000000000001</v>
      </c>
      <c r="Y49" s="151">
        <f t="shared" si="20"/>
        <v>0.36551550289891604</v>
      </c>
      <c r="Z49" s="151">
        <f t="shared" si="23"/>
        <v>15.18</v>
      </c>
      <c r="AA49" s="151">
        <f t="shared" si="21"/>
        <v>0.08837846476476371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/>
      <c r="G50" s="151">
        <f t="shared" si="12"/>
        <v>0</v>
      </c>
      <c r="H50" s="151">
        <v>0</v>
      </c>
      <c r="I50" s="151">
        <f t="shared" si="13"/>
        <v>0</v>
      </c>
      <c r="J50" s="151">
        <v>1</v>
      </c>
      <c r="K50" s="151">
        <f t="shared" si="14"/>
        <v>0.023639655995725952</v>
      </c>
      <c r="L50" s="151">
        <v>15.7</v>
      </c>
      <c r="M50" s="151">
        <f t="shared" si="15"/>
        <v>0.8234380900432172</v>
      </c>
      <c r="N50" s="151">
        <v>3.829999999999999</v>
      </c>
      <c r="O50" s="151">
        <f t="shared" si="15"/>
        <v>0.1632086044598992</v>
      </c>
      <c r="P50" s="151">
        <v>28.979999999999997</v>
      </c>
      <c r="Q50" s="151">
        <f t="shared" si="16"/>
        <v>0.9390188581427008</v>
      </c>
      <c r="R50" s="151">
        <v>6</v>
      </c>
      <c r="S50" s="151">
        <f t="shared" si="17"/>
        <v>9.678980480722696</v>
      </c>
      <c r="T50" s="151">
        <v>0</v>
      </c>
      <c r="U50" s="151">
        <f t="shared" si="18"/>
        <v>0</v>
      </c>
      <c r="V50" s="151">
        <v>0.75</v>
      </c>
      <c r="W50" s="151">
        <f t="shared" si="19"/>
        <v>0.1716404247528378</v>
      </c>
      <c r="X50" s="151">
        <v>0</v>
      </c>
      <c r="Y50" s="151">
        <f t="shared" si="20"/>
        <v>0</v>
      </c>
      <c r="Z50" s="151">
        <f t="shared" si="23"/>
        <v>56.25999999999999</v>
      </c>
      <c r="AA50" s="151">
        <f t="shared" si="21"/>
        <v>0.32754759075531004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22"/>
        <v>0</v>
      </c>
      <c r="F51" s="151">
        <v>0.02</v>
      </c>
      <c r="G51" s="151">
        <f t="shared" si="12"/>
        <v>0.0005490704237725536</v>
      </c>
      <c r="H51" s="151">
        <v>39</v>
      </c>
      <c r="I51" s="151">
        <f t="shared" si="13"/>
        <v>3.250054167569459</v>
      </c>
      <c r="J51" s="151">
        <v>5.8</v>
      </c>
      <c r="K51" s="151">
        <f t="shared" si="14"/>
        <v>0.13711000477521054</v>
      </c>
      <c r="L51" s="151">
        <v>12.5</v>
      </c>
      <c r="M51" s="151">
        <f t="shared" si="15"/>
        <v>0.6556035748751731</v>
      </c>
      <c r="N51" s="151">
        <v>5.73</v>
      </c>
      <c r="O51" s="151">
        <f t="shared" si="15"/>
        <v>0.24417370850005815</v>
      </c>
      <c r="P51" s="151">
        <v>1.31</v>
      </c>
      <c r="Q51" s="151">
        <f t="shared" si="16"/>
        <v>0.04244702222798268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64.36</v>
      </c>
      <c r="AA51" s="151">
        <f t="shared" si="21"/>
        <v>0.3747060600961919</v>
      </c>
    </row>
    <row r="52" spans="1:27" s="2" customFormat="1" ht="12.75">
      <c r="A52" s="112" t="s">
        <v>200</v>
      </c>
      <c r="B52" s="152"/>
      <c r="C52" s="152"/>
      <c r="D52" s="152">
        <v>2.5</v>
      </c>
      <c r="E52" s="152">
        <f t="shared" si="22"/>
        <v>13.455328310010767</v>
      </c>
      <c r="F52" s="152">
        <v>681.6</v>
      </c>
      <c r="G52" s="152">
        <f t="shared" si="12"/>
        <v>18.71232004216863</v>
      </c>
      <c r="H52" s="152"/>
      <c r="I52" s="152">
        <f t="shared" si="13"/>
        <v>0</v>
      </c>
      <c r="J52" s="152">
        <v>1.83</v>
      </c>
      <c r="K52" s="152">
        <f t="shared" si="14"/>
        <v>0.043260570472178496</v>
      </c>
      <c r="L52" s="152">
        <v>18.7</v>
      </c>
      <c r="M52" s="152">
        <f t="shared" si="15"/>
        <v>0.9807829480132588</v>
      </c>
      <c r="N52" s="152">
        <v>0.30000000000000004</v>
      </c>
      <c r="O52" s="152">
        <f t="shared" si="15"/>
        <v>0.012783963795814562</v>
      </c>
      <c r="P52" s="152"/>
      <c r="Q52" s="152">
        <f t="shared" si="16"/>
        <v>0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>
        <v>0.2</v>
      </c>
      <c r="Y52" s="152">
        <f t="shared" si="20"/>
        <v>0.12603982858583312</v>
      </c>
      <c r="Z52" s="152">
        <f t="shared" si="23"/>
        <v>705.1300000000001</v>
      </c>
      <c r="AA52" s="152">
        <f t="shared" si="21"/>
        <v>4.105290306955063</v>
      </c>
    </row>
    <row r="53" spans="1:27" s="2" customFormat="1" ht="12.75">
      <c r="A53" s="109" t="s">
        <v>201</v>
      </c>
      <c r="B53" s="151"/>
      <c r="C53" s="151"/>
      <c r="D53" s="151">
        <v>3.03</v>
      </c>
      <c r="E53" s="151">
        <f t="shared" si="22"/>
        <v>16.30785791173305</v>
      </c>
      <c r="F53" s="151">
        <v>140.36000000000007</v>
      </c>
      <c r="G53" s="151">
        <f t="shared" si="12"/>
        <v>3.853376234035784</v>
      </c>
      <c r="H53" s="151">
        <v>40.110000000000014</v>
      </c>
      <c r="I53" s="151">
        <f t="shared" si="13"/>
        <v>3.342555709261821</v>
      </c>
      <c r="J53" s="151">
        <v>19.4</v>
      </c>
      <c r="K53" s="151">
        <f t="shared" si="14"/>
        <v>0.45860932631708345</v>
      </c>
      <c r="L53" s="151">
        <v>47.32</v>
      </c>
      <c r="M53" s="151">
        <f t="shared" si="15"/>
        <v>2.481852893047455</v>
      </c>
      <c r="N53" s="151">
        <v>8.5</v>
      </c>
      <c r="O53" s="151">
        <f t="shared" si="15"/>
        <v>0.36221230754807926</v>
      </c>
      <c r="P53" s="151">
        <v>14.329999999999993</v>
      </c>
      <c r="Q53" s="151">
        <f t="shared" si="16"/>
        <v>0.46432505994426837</v>
      </c>
      <c r="R53" s="151">
        <v>0</v>
      </c>
      <c r="S53" s="151">
        <f t="shared" si="17"/>
        <v>0</v>
      </c>
      <c r="T53" s="151">
        <v>0.5499999999999999</v>
      </c>
      <c r="U53" s="151">
        <f t="shared" si="18"/>
        <v>0.6270664690457188</v>
      </c>
      <c r="V53" s="151">
        <v>2.6300000000000003</v>
      </c>
      <c r="W53" s="151">
        <f t="shared" si="19"/>
        <v>0.6018857561332848</v>
      </c>
      <c r="X53" s="151">
        <v>0.03</v>
      </c>
      <c r="Y53" s="151">
        <f t="shared" si="20"/>
        <v>0.018905974287874966</v>
      </c>
      <c r="Z53" s="151">
        <f t="shared" si="23"/>
        <v>276.26000000000005</v>
      </c>
      <c r="AA53" s="151">
        <f t="shared" si="21"/>
        <v>1.608394906186669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/>
      <c r="G54" s="152">
        <f t="shared" si="12"/>
        <v>0</v>
      </c>
      <c r="H54" s="152"/>
      <c r="I54" s="152">
        <f t="shared" si="13"/>
        <v>0</v>
      </c>
      <c r="J54" s="152"/>
      <c r="K54" s="152">
        <f t="shared" si="14"/>
        <v>0</v>
      </c>
      <c r="L54" s="152"/>
      <c r="M54" s="152">
        <f t="shared" si="15"/>
        <v>0</v>
      </c>
      <c r="N54" s="152"/>
      <c r="O54" s="152">
        <f t="shared" si="15"/>
        <v>0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0</v>
      </c>
      <c r="AA54" s="152">
        <f t="shared" si="21"/>
        <v>0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/>
      <c r="G55" s="153">
        <f t="shared" si="12"/>
        <v>0</v>
      </c>
      <c r="H55" s="153">
        <v>3</v>
      </c>
      <c r="I55" s="153">
        <f t="shared" si="13"/>
        <v>0.2500041667361122</v>
      </c>
      <c r="J55" s="153">
        <v>7.999999999999998</v>
      </c>
      <c r="K55" s="153">
        <f t="shared" si="14"/>
        <v>0.1891172479658076</v>
      </c>
      <c r="L55" s="153">
        <v>1.6999999999999997</v>
      </c>
      <c r="M55" s="153">
        <f t="shared" si="15"/>
        <v>0.08916208618302351</v>
      </c>
      <c r="N55" s="153">
        <v>2.0799999999999996</v>
      </c>
      <c r="O55" s="153">
        <f t="shared" si="15"/>
        <v>0.0886354823176476</v>
      </c>
      <c r="P55" s="153">
        <v>0.03</v>
      </c>
      <c r="Q55" s="153">
        <f t="shared" si="16"/>
        <v>0.0009720692113278478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14.809999999999997</v>
      </c>
      <c r="AA55" s="153">
        <f t="shared" si="21"/>
        <v>0.08622431246153824</v>
      </c>
    </row>
    <row r="56" spans="1:27" s="2" customFormat="1" ht="12.75">
      <c r="A56" s="110" t="s">
        <v>204</v>
      </c>
      <c r="B56" s="151"/>
      <c r="C56" s="151"/>
      <c r="D56" s="151"/>
      <c r="E56" s="151">
        <f t="shared" si="22"/>
        <v>0</v>
      </c>
      <c r="F56" s="151">
        <v>2.1</v>
      </c>
      <c r="G56" s="151">
        <f t="shared" si="12"/>
        <v>0.057652394496118135</v>
      </c>
      <c r="H56" s="151">
        <v>1.91</v>
      </c>
      <c r="I56" s="151">
        <f t="shared" si="13"/>
        <v>0.1591693194886581</v>
      </c>
      <c r="J56" s="151">
        <v>19.35</v>
      </c>
      <c r="K56" s="151">
        <f t="shared" si="14"/>
        <v>0.45742734351729725</v>
      </c>
      <c r="L56" s="151">
        <v>68.64</v>
      </c>
      <c r="M56" s="151">
        <f t="shared" si="15"/>
        <v>3.6000503503545502</v>
      </c>
      <c r="N56" s="151">
        <v>58.48</v>
      </c>
      <c r="O56" s="151">
        <f t="shared" si="15"/>
        <v>2.4920206759307852</v>
      </c>
      <c r="P56" s="151">
        <v>2.5</v>
      </c>
      <c r="Q56" s="151">
        <f t="shared" si="16"/>
        <v>0.08100576761065398</v>
      </c>
      <c r="R56" s="151">
        <v>20</v>
      </c>
      <c r="S56" s="151">
        <f t="shared" si="17"/>
        <v>32.26326826907566</v>
      </c>
      <c r="T56" s="151"/>
      <c r="U56" s="151">
        <f t="shared" si="18"/>
        <v>0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172.98</v>
      </c>
      <c r="AA56" s="151">
        <f t="shared" si="21"/>
        <v>1.0070953119241652</v>
      </c>
    </row>
    <row r="57" spans="1:27" s="2" customFormat="1" ht="12.75">
      <c r="A57" s="112" t="s">
        <v>205</v>
      </c>
      <c r="B57" s="152"/>
      <c r="C57" s="152"/>
      <c r="D57" s="152">
        <v>0.56</v>
      </c>
      <c r="E57" s="152">
        <f t="shared" si="22"/>
        <v>3.0139935414424115</v>
      </c>
      <c r="F57" s="152">
        <v>1169.9399999999966</v>
      </c>
      <c r="G57" s="152">
        <f t="shared" si="12"/>
        <v>32.11897257942298</v>
      </c>
      <c r="H57" s="152">
        <v>479.32000000000033</v>
      </c>
      <c r="I57" s="152">
        <f t="shared" si="13"/>
        <v>39.94399906665113</v>
      </c>
      <c r="J57" s="152">
        <v>451.48999999999995</v>
      </c>
      <c r="K57" s="152">
        <f t="shared" si="14"/>
        <v>10.67306828551031</v>
      </c>
      <c r="L57" s="152">
        <v>313.5999999999999</v>
      </c>
      <c r="M57" s="152">
        <f t="shared" si="15"/>
        <v>16.447782486468338</v>
      </c>
      <c r="N57" s="152">
        <v>200.86999999999972</v>
      </c>
      <c r="O57" s="152">
        <f t="shared" si="15"/>
        <v>8.559716025550891</v>
      </c>
      <c r="P57" s="152">
        <v>225.18999999999986</v>
      </c>
      <c r="Q57" s="152">
        <f t="shared" si="16"/>
        <v>7.296675523297264</v>
      </c>
      <c r="R57" s="152">
        <v>6.7</v>
      </c>
      <c r="S57" s="152">
        <f t="shared" si="17"/>
        <v>10.808194870140344</v>
      </c>
      <c r="T57" s="152">
        <v>4.31</v>
      </c>
      <c r="U57" s="152">
        <f t="shared" si="18"/>
        <v>4.913920875612815</v>
      </c>
      <c r="V57" s="152">
        <v>128.02</v>
      </c>
      <c r="W57" s="152">
        <f t="shared" si="19"/>
        <v>29.297876235811067</v>
      </c>
      <c r="X57" s="152">
        <v>32.75000000000001</v>
      </c>
      <c r="Y57" s="152">
        <f t="shared" si="20"/>
        <v>20.639021930930177</v>
      </c>
      <c r="Z57" s="152">
        <f t="shared" si="23"/>
        <v>3012.7499999999964</v>
      </c>
      <c r="AA57" s="152">
        <f t="shared" si="21"/>
        <v>17.540330679844637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66.07</v>
      </c>
      <c r="G58" s="153">
        <f t="shared" si="12"/>
        <v>1.813854144932631</v>
      </c>
      <c r="H58" s="153">
        <v>10</v>
      </c>
      <c r="I58" s="153">
        <f t="shared" si="13"/>
        <v>0.8333472224537074</v>
      </c>
      <c r="J58" s="153"/>
      <c r="K58" s="153">
        <f t="shared" si="14"/>
        <v>0</v>
      </c>
      <c r="L58" s="153"/>
      <c r="M58" s="153">
        <f t="shared" si="15"/>
        <v>0</v>
      </c>
      <c r="N58" s="153"/>
      <c r="O58" s="153">
        <f t="shared" si="15"/>
        <v>0</v>
      </c>
      <c r="P58" s="153"/>
      <c r="Q58" s="153">
        <f t="shared" si="16"/>
        <v>0</v>
      </c>
      <c r="R58" s="153">
        <v>0.6</v>
      </c>
      <c r="S58" s="153">
        <f t="shared" si="17"/>
        <v>0.9678980480722696</v>
      </c>
      <c r="T58" s="153"/>
      <c r="U58" s="153">
        <f t="shared" si="18"/>
        <v>0</v>
      </c>
      <c r="V58" s="153">
        <v>3.1500000000000004</v>
      </c>
      <c r="W58" s="153">
        <f t="shared" si="19"/>
        <v>0.7208897839619189</v>
      </c>
      <c r="X58" s="153"/>
      <c r="Y58" s="153">
        <f t="shared" si="20"/>
        <v>0</v>
      </c>
      <c r="Z58" s="153">
        <f t="shared" si="23"/>
        <v>79.82</v>
      </c>
      <c r="AA58" s="153">
        <f t="shared" si="21"/>
        <v>0.46471469417150457</v>
      </c>
    </row>
    <row r="59" spans="1:27" s="2" customFormat="1" ht="12.75">
      <c r="A59" s="110" t="s">
        <v>207</v>
      </c>
      <c r="B59" s="151"/>
      <c r="C59" s="151"/>
      <c r="D59" s="151">
        <v>0.06999999999999999</v>
      </c>
      <c r="E59" s="151">
        <f t="shared" si="22"/>
        <v>0.3767491926803014</v>
      </c>
      <c r="F59" s="151">
        <v>21.919999999999995</v>
      </c>
      <c r="G59" s="151">
        <f t="shared" si="12"/>
        <v>0.6017811844547187</v>
      </c>
      <c r="H59" s="151">
        <v>7.199999999999999</v>
      </c>
      <c r="I59" s="151">
        <f t="shared" si="13"/>
        <v>0.6000100001666693</v>
      </c>
      <c r="J59" s="151">
        <v>1.2500000000000002</v>
      </c>
      <c r="K59" s="151">
        <f t="shared" si="14"/>
        <v>0.02954956999465745</v>
      </c>
      <c r="L59" s="151">
        <v>38.45</v>
      </c>
      <c r="M59" s="151">
        <f t="shared" si="15"/>
        <v>2.0166365963160326</v>
      </c>
      <c r="N59" s="151">
        <v>15.419999999999996</v>
      </c>
      <c r="O59" s="151">
        <f t="shared" si="15"/>
        <v>0.6570957391048684</v>
      </c>
      <c r="P59" s="151">
        <v>3.55</v>
      </c>
      <c r="Q59" s="151">
        <f t="shared" si="16"/>
        <v>0.11502819000712863</v>
      </c>
      <c r="R59" s="151">
        <v>0</v>
      </c>
      <c r="S59" s="151">
        <f t="shared" si="17"/>
        <v>0</v>
      </c>
      <c r="T59" s="151">
        <v>0</v>
      </c>
      <c r="U59" s="151">
        <f t="shared" si="18"/>
        <v>0</v>
      </c>
      <c r="V59" s="151">
        <v>11.85</v>
      </c>
      <c r="W59" s="151">
        <f t="shared" si="19"/>
        <v>2.7119187110948375</v>
      </c>
      <c r="X59" s="151">
        <v>0</v>
      </c>
      <c r="Y59" s="151">
        <f t="shared" si="20"/>
        <v>0</v>
      </c>
      <c r="Z59" s="151">
        <f t="shared" si="23"/>
        <v>99.71</v>
      </c>
      <c r="AA59" s="151">
        <f t="shared" si="21"/>
        <v>0.5805149355530034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22"/>
        <v>0</v>
      </c>
      <c r="F60" s="152">
        <v>36.059999999999995</v>
      </c>
      <c r="G60" s="152">
        <f t="shared" si="12"/>
        <v>0.9899739740619142</v>
      </c>
      <c r="H60" s="152">
        <v>55.1</v>
      </c>
      <c r="I60" s="152">
        <f t="shared" si="13"/>
        <v>4.591743195719928</v>
      </c>
      <c r="J60" s="152">
        <v>331.70000000000005</v>
      </c>
      <c r="K60" s="152">
        <f t="shared" si="14"/>
        <v>7.8412738937823</v>
      </c>
      <c r="L60" s="152">
        <v>43.5</v>
      </c>
      <c r="M60" s="152">
        <f t="shared" si="15"/>
        <v>2.281500440565602</v>
      </c>
      <c r="N60" s="152">
        <v>0.01</v>
      </c>
      <c r="O60" s="152">
        <f t="shared" si="15"/>
        <v>0.0004261321265271521</v>
      </c>
      <c r="P60" s="152">
        <v>0.33</v>
      </c>
      <c r="Q60" s="152">
        <f t="shared" si="16"/>
        <v>0.010692761324606325</v>
      </c>
      <c r="R60" s="152">
        <v>0.4</v>
      </c>
      <c r="S60" s="152">
        <f t="shared" si="17"/>
        <v>0.6452653653815131</v>
      </c>
      <c r="T60" s="152">
        <v>12.01</v>
      </c>
      <c r="U60" s="152">
        <f t="shared" si="18"/>
        <v>13.692851442252879</v>
      </c>
      <c r="V60" s="152">
        <v>14</v>
      </c>
      <c r="W60" s="152">
        <f t="shared" si="19"/>
        <v>3.203954595386306</v>
      </c>
      <c r="X60" s="152"/>
      <c r="Y60" s="152">
        <f t="shared" si="20"/>
        <v>0</v>
      </c>
      <c r="Z60" s="152">
        <f t="shared" si="23"/>
        <v>493.10999999999996</v>
      </c>
      <c r="AA60" s="152">
        <f t="shared" si="21"/>
        <v>2.8709028168743504</v>
      </c>
    </row>
    <row r="61" spans="1:27" s="2" customFormat="1" ht="12.75">
      <c r="A61" s="109" t="s">
        <v>209</v>
      </c>
      <c r="B61" s="153"/>
      <c r="C61" s="153"/>
      <c r="D61" s="153"/>
      <c r="E61" s="153">
        <f t="shared" si="22"/>
        <v>0</v>
      </c>
      <c r="F61" s="153">
        <v>912.9299999999994</v>
      </c>
      <c r="G61" s="153">
        <f t="shared" si="12"/>
        <v>25.063143098733853</v>
      </c>
      <c r="H61" s="153">
        <v>381.56</v>
      </c>
      <c r="I61" s="153">
        <f t="shared" si="13"/>
        <v>31.79719661994366</v>
      </c>
      <c r="J61" s="153">
        <v>208.21000000000004</v>
      </c>
      <c r="K61" s="153">
        <f t="shared" si="14"/>
        <v>4.922012774870101</v>
      </c>
      <c r="L61" s="153">
        <v>85.28999999999999</v>
      </c>
      <c r="M61" s="153">
        <f t="shared" si="15"/>
        <v>4.47331431208828</v>
      </c>
      <c r="N61" s="153">
        <v>432.40999999999826</v>
      </c>
      <c r="O61" s="153">
        <f t="shared" si="15"/>
        <v>18.42637928316051</v>
      </c>
      <c r="P61" s="153">
        <v>1575.5199999999966</v>
      </c>
      <c r="Q61" s="153">
        <f t="shared" si="16"/>
        <v>51.05048279437491</v>
      </c>
      <c r="R61" s="153">
        <v>7.56</v>
      </c>
      <c r="S61" s="153">
        <f t="shared" si="17"/>
        <v>12.195515405710596</v>
      </c>
      <c r="T61" s="153">
        <v>12.84</v>
      </c>
      <c r="U61" s="153">
        <f t="shared" si="18"/>
        <v>14.63915175008551</v>
      </c>
      <c r="V61" s="153">
        <v>0.02</v>
      </c>
      <c r="W61" s="153">
        <f t="shared" si="19"/>
        <v>0.004577077993409008</v>
      </c>
      <c r="X61" s="153"/>
      <c r="Y61" s="153">
        <f t="shared" si="20"/>
        <v>0</v>
      </c>
      <c r="Z61" s="153">
        <f t="shared" si="23"/>
        <v>3616.3399999999942</v>
      </c>
      <c r="AA61" s="153">
        <f t="shared" si="21"/>
        <v>21.054451730395595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22"/>
        <v>0</v>
      </c>
      <c r="F62" s="151"/>
      <c r="G62" s="151">
        <f t="shared" si="12"/>
        <v>0</v>
      </c>
      <c r="H62" s="151">
        <v>3.5</v>
      </c>
      <c r="I62" s="151">
        <f t="shared" si="13"/>
        <v>0.2916715278587976</v>
      </c>
      <c r="J62" s="151">
        <v>21.599999999999998</v>
      </c>
      <c r="K62" s="151">
        <f t="shared" si="14"/>
        <v>0.5106165695076805</v>
      </c>
      <c r="L62" s="151">
        <v>2</v>
      </c>
      <c r="M62" s="151">
        <f t="shared" si="15"/>
        <v>0.10489657198002769</v>
      </c>
      <c r="N62" s="151">
        <v>11.35</v>
      </c>
      <c r="O62" s="151">
        <f t="shared" si="15"/>
        <v>0.48365996360831764</v>
      </c>
      <c r="P62" s="151">
        <v>14.7</v>
      </c>
      <c r="Q62" s="151">
        <f t="shared" si="16"/>
        <v>0.4763139135506454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/>
      <c r="Y62" s="151">
        <f t="shared" si="20"/>
        <v>0</v>
      </c>
      <c r="Z62" s="151">
        <f t="shared" si="23"/>
        <v>53.14999999999999</v>
      </c>
      <c r="AA62" s="151">
        <f t="shared" si="21"/>
        <v>0.30944106734171223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/>
      <c r="G63" s="151">
        <f t="shared" si="12"/>
        <v>0</v>
      </c>
      <c r="H63" s="151"/>
      <c r="I63" s="151">
        <f t="shared" si="13"/>
        <v>0</v>
      </c>
      <c r="J63" s="151">
        <v>1.1</v>
      </c>
      <c r="K63" s="151">
        <f t="shared" si="14"/>
        <v>0.026003621595298555</v>
      </c>
      <c r="L63" s="151"/>
      <c r="M63" s="151">
        <f t="shared" si="15"/>
        <v>0</v>
      </c>
      <c r="N63" s="151">
        <v>0.25</v>
      </c>
      <c r="O63" s="151">
        <f t="shared" si="15"/>
        <v>0.010653303163178801</v>
      </c>
      <c r="P63" s="151">
        <v>2.95</v>
      </c>
      <c r="Q63" s="151">
        <f t="shared" si="16"/>
        <v>0.0955868057805717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4.300000000000001</v>
      </c>
      <c r="AA63" s="151">
        <f t="shared" si="21"/>
        <v>0.0250347429834311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22"/>
        <v>0</v>
      </c>
      <c r="F64" s="152"/>
      <c r="G64" s="152">
        <f t="shared" si="12"/>
        <v>0</v>
      </c>
      <c r="H64" s="152">
        <v>0</v>
      </c>
      <c r="I64" s="152">
        <f t="shared" si="13"/>
        <v>0</v>
      </c>
      <c r="J64" s="152">
        <v>179.15000000000003</v>
      </c>
      <c r="K64" s="152">
        <f t="shared" si="14"/>
        <v>4.235044371634306</v>
      </c>
      <c r="L64" s="152"/>
      <c r="M64" s="152">
        <f t="shared" si="15"/>
        <v>0</v>
      </c>
      <c r="N64" s="152">
        <v>0.4</v>
      </c>
      <c r="O64" s="152">
        <f t="shared" si="15"/>
        <v>0.017045285061086084</v>
      </c>
      <c r="P64" s="152">
        <v>16.3</v>
      </c>
      <c r="Q64" s="152">
        <f t="shared" si="16"/>
        <v>0.5281576048214639</v>
      </c>
      <c r="R64" s="152">
        <v>0</v>
      </c>
      <c r="S64" s="152">
        <f t="shared" si="17"/>
        <v>0</v>
      </c>
      <c r="T64" s="152">
        <v>0</v>
      </c>
      <c r="U64" s="152">
        <f t="shared" si="18"/>
        <v>0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195.85000000000005</v>
      </c>
      <c r="AA64" s="152">
        <f t="shared" si="21"/>
        <v>1.1402452123965072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12"/>
        <v>0</v>
      </c>
      <c r="H65" s="153">
        <v>0.1</v>
      </c>
      <c r="I65" s="153">
        <f t="shared" si="13"/>
        <v>0.008333472224537074</v>
      </c>
      <c r="J65" s="153"/>
      <c r="K65" s="153">
        <f t="shared" si="14"/>
        <v>0</v>
      </c>
      <c r="L65" s="153"/>
      <c r="M65" s="153">
        <f t="shared" si="15"/>
        <v>0</v>
      </c>
      <c r="N65" s="153">
        <v>2.0399999999999996</v>
      </c>
      <c r="O65" s="153">
        <f t="shared" si="15"/>
        <v>0.08693095381153901</v>
      </c>
      <c r="P65" s="153">
        <v>1.85</v>
      </c>
      <c r="Q65" s="153">
        <f t="shared" si="16"/>
        <v>0.05994426803188395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3.9899999999999998</v>
      </c>
      <c r="AA65" s="153">
        <f t="shared" si="21"/>
        <v>0.02322991267532327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>
        <v>0.1</v>
      </c>
      <c r="G66" s="151">
        <f t="shared" si="12"/>
        <v>0.0027453521188627685</v>
      </c>
      <c r="H66" s="151">
        <v>0.1</v>
      </c>
      <c r="I66" s="151">
        <f t="shared" si="13"/>
        <v>0.008333472224537074</v>
      </c>
      <c r="J66" s="151">
        <v>0.75</v>
      </c>
      <c r="K66" s="151">
        <f t="shared" si="14"/>
        <v>0.017729741996794467</v>
      </c>
      <c r="L66" s="151">
        <v>52.74999999999999</v>
      </c>
      <c r="M66" s="151">
        <f t="shared" si="15"/>
        <v>2.7666470859732297</v>
      </c>
      <c r="N66" s="151">
        <v>41.33999999999999</v>
      </c>
      <c r="O66" s="151">
        <f t="shared" si="15"/>
        <v>1.7616302110632462</v>
      </c>
      <c r="P66" s="151">
        <v>332.84</v>
      </c>
      <c r="Q66" s="151">
        <f t="shared" si="16"/>
        <v>10.784783876612028</v>
      </c>
      <c r="R66" s="151"/>
      <c r="S66" s="151">
        <f t="shared" si="17"/>
        <v>0</v>
      </c>
      <c r="T66" s="151">
        <v>9.219999999999999</v>
      </c>
      <c r="U66" s="151">
        <f t="shared" si="18"/>
        <v>10.51191426291187</v>
      </c>
      <c r="V66" s="151">
        <v>0.02</v>
      </c>
      <c r="W66" s="151">
        <f t="shared" si="19"/>
        <v>0.004577077993409008</v>
      </c>
      <c r="X66" s="151"/>
      <c r="Y66" s="151">
        <f t="shared" si="20"/>
        <v>0</v>
      </c>
      <c r="Z66" s="151">
        <f t="shared" si="23"/>
        <v>437.12</v>
      </c>
      <c r="AA66" s="151">
        <f t="shared" si="21"/>
        <v>2.5449271750970697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10.35</v>
      </c>
      <c r="G67" s="152">
        <f t="shared" si="12"/>
        <v>0.28414394430229656</v>
      </c>
      <c r="H67" s="152">
        <v>5.8</v>
      </c>
      <c r="I67" s="152">
        <f t="shared" si="13"/>
        <v>0.4833413890231503</v>
      </c>
      <c r="J67" s="152"/>
      <c r="K67" s="152">
        <f t="shared" si="14"/>
        <v>0</v>
      </c>
      <c r="L67" s="152">
        <v>123.13000000000001</v>
      </c>
      <c r="M67" s="152">
        <f t="shared" si="15"/>
        <v>6.457957453950406</v>
      </c>
      <c r="N67" s="152">
        <v>9.379999999999999</v>
      </c>
      <c r="O67" s="152">
        <f t="shared" si="15"/>
        <v>0.3997119346824686</v>
      </c>
      <c r="P67" s="152">
        <v>121.03</v>
      </c>
      <c r="Q67" s="152">
        <f t="shared" si="16"/>
        <v>3.9216512215669805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0.06</v>
      </c>
      <c r="W67" s="152">
        <f t="shared" si="19"/>
        <v>0.013731233980227025</v>
      </c>
      <c r="X67" s="152">
        <v>0</v>
      </c>
      <c r="Y67" s="152">
        <f t="shared" si="20"/>
        <v>0</v>
      </c>
      <c r="Z67" s="152">
        <f t="shared" si="23"/>
        <v>269.75</v>
      </c>
      <c r="AA67" s="152">
        <f t="shared" si="21"/>
        <v>1.5704934697164041</v>
      </c>
    </row>
    <row r="68" spans="1:27" s="2" customFormat="1" ht="12.75">
      <c r="A68" s="115" t="s">
        <v>216</v>
      </c>
      <c r="B68" s="154"/>
      <c r="C68" s="154"/>
      <c r="D68" s="154">
        <v>11.19</v>
      </c>
      <c r="E68" s="154">
        <f>((D68/D$69*100))</f>
        <v>60.22604951560818</v>
      </c>
      <c r="F68" s="154">
        <v>88.22000000000001</v>
      </c>
      <c r="G68" s="154">
        <f t="shared" si="12"/>
        <v>2.4219496392607347</v>
      </c>
      <c r="H68" s="154">
        <v>0</v>
      </c>
      <c r="I68" s="154">
        <f t="shared" si="13"/>
        <v>0</v>
      </c>
      <c r="J68" s="154"/>
      <c r="K68" s="154">
        <f t="shared" si="14"/>
        <v>0</v>
      </c>
      <c r="L68" s="154">
        <v>20.11</v>
      </c>
      <c r="M68" s="154">
        <f t="shared" si="15"/>
        <v>1.0547350312591783</v>
      </c>
      <c r="N68" s="154">
        <v>1253.6799999999962</v>
      </c>
      <c r="O68" s="154">
        <f t="shared" si="15"/>
        <v>53.42333243845584</v>
      </c>
      <c r="P68" s="154">
        <v>406.2699999999994</v>
      </c>
      <c r="Q68" s="154">
        <f t="shared" si="16"/>
        <v>13.164085282872136</v>
      </c>
      <c r="R68" s="154">
        <v>2.01</v>
      </c>
      <c r="S68" s="154">
        <f t="shared" si="17"/>
        <v>3.2424584610421032</v>
      </c>
      <c r="T68" s="154">
        <v>8.11</v>
      </c>
      <c r="U68" s="154">
        <f t="shared" si="18"/>
        <v>9.246380116292327</v>
      </c>
      <c r="V68" s="154">
        <v>54.349999999999994</v>
      </c>
      <c r="W68" s="154">
        <f t="shared" si="19"/>
        <v>12.43820944708898</v>
      </c>
      <c r="X68" s="154">
        <v>113.55</v>
      </c>
      <c r="Y68" s="154">
        <f t="shared" si="20"/>
        <v>71.55911267960676</v>
      </c>
      <c r="Z68" s="154">
        <f t="shared" si="23"/>
        <v>1957.4899999999955</v>
      </c>
      <c r="AA68" s="154">
        <f t="shared" si="21"/>
        <v>11.396571870380564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18.58</v>
      </c>
      <c r="E69" s="117">
        <f t="shared" si="24"/>
        <v>100</v>
      </c>
      <c r="F69" s="117">
        <f t="shared" si="24"/>
        <v>3642.519999999996</v>
      </c>
      <c r="G69" s="117">
        <f t="shared" si="24"/>
        <v>100.00000000000001</v>
      </c>
      <c r="H69" s="117">
        <f t="shared" si="24"/>
        <v>1199.9800000000002</v>
      </c>
      <c r="I69" s="117">
        <f t="shared" si="24"/>
        <v>100.00000000000001</v>
      </c>
      <c r="J69" s="117">
        <f t="shared" si="24"/>
        <v>4230.179999999999</v>
      </c>
      <c r="K69" s="117">
        <f t="shared" si="24"/>
        <v>100</v>
      </c>
      <c r="L69" s="117">
        <f t="shared" si="24"/>
        <v>1906.64</v>
      </c>
      <c r="M69" s="117">
        <f t="shared" si="24"/>
        <v>99.99999999999999</v>
      </c>
      <c r="N69" s="117">
        <f t="shared" si="24"/>
        <v>2346.689999999994</v>
      </c>
      <c r="O69" s="117">
        <f t="shared" si="24"/>
        <v>100.00000000000001</v>
      </c>
      <c r="P69" s="117">
        <f t="shared" si="24"/>
        <v>3086.199999999996</v>
      </c>
      <c r="Q69" s="117">
        <f t="shared" si="24"/>
        <v>99.99999999999996</v>
      </c>
      <c r="R69" s="117">
        <f t="shared" si="24"/>
        <v>61.99</v>
      </c>
      <c r="S69" s="117">
        <f t="shared" si="24"/>
        <v>100</v>
      </c>
      <c r="T69" s="117">
        <f t="shared" si="24"/>
        <v>87.71</v>
      </c>
      <c r="U69" s="117">
        <f t="shared" si="24"/>
        <v>100.00000000000001</v>
      </c>
      <c r="V69" s="117">
        <f t="shared" si="24"/>
        <v>436.9599999999999</v>
      </c>
      <c r="W69" s="117">
        <f t="shared" si="24"/>
        <v>100.00000000000001</v>
      </c>
      <c r="X69" s="117">
        <f t="shared" si="24"/>
        <v>158.68</v>
      </c>
      <c r="Y69" s="117">
        <f t="shared" si="24"/>
        <v>100</v>
      </c>
      <c r="Z69" s="117">
        <f t="shared" si="24"/>
        <v>17176.129999999986</v>
      </c>
      <c r="AA69" s="117">
        <f t="shared" si="24"/>
        <v>100.00000000000001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57421875" style="0" customWidth="1"/>
    <col min="7" max="7" width="6.421875" style="0" customWidth="1"/>
    <col min="8" max="8" width="5.8515625" style="0" customWidth="1"/>
    <col min="9" max="9" width="6.421875" style="0" customWidth="1"/>
    <col min="10" max="10" width="8.7109375" style="0" customWidth="1"/>
    <col min="11" max="11" width="6.421875" style="0" customWidth="1"/>
    <col min="12" max="12" width="7.421875" style="0" customWidth="1"/>
    <col min="13" max="13" width="6.421875" style="0" customWidth="1"/>
    <col min="14" max="14" width="8.7109375" style="0" customWidth="1"/>
    <col min="15" max="15" width="6.421875" style="0" customWidth="1"/>
    <col min="16" max="16" width="7.281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7.5742187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8.42187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252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8">
      <c r="A5" s="197" t="s">
        <v>221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7" spans="1:27" ht="24.75" customHeight="1">
      <c r="A7" s="219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6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7" t="s">
        <v>253</v>
      </c>
      <c r="AA8" s="229" t="s">
        <v>3</v>
      </c>
    </row>
    <row r="9" spans="1:27" ht="24.75" customHeight="1">
      <c r="A9" s="220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8"/>
      <c r="AA9" s="203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f>SUM(F30:F38)</f>
        <v>49.9</v>
      </c>
      <c r="G10" s="133">
        <f aca="true" t="shared" si="1" ref="G10:G19">((F10/F$19*100))</f>
        <v>2.148750366019602</v>
      </c>
      <c r="H10" s="118">
        <f>SUM(H30:H38)</f>
        <v>180.8</v>
      </c>
      <c r="I10" s="133">
        <f aca="true" t="shared" si="2" ref="I10:I19">((H10/H$19*100))</f>
        <v>21.66774526018073</v>
      </c>
      <c r="J10" s="118">
        <v>177</v>
      </c>
      <c r="K10" s="133">
        <f aca="true" t="shared" si="3" ref="K10:K19">((J10/J$19*100))</f>
        <v>0.5997796064090348</v>
      </c>
      <c r="L10" s="118">
        <f>SUM(L30:L38)</f>
        <v>539.75</v>
      </c>
      <c r="M10" s="133">
        <f aca="true" t="shared" si="4" ref="M10:M19">((L10/L$19*100))</f>
        <v>11.204269558430344</v>
      </c>
      <c r="N10" s="134">
        <v>872.42</v>
      </c>
      <c r="O10" s="133">
        <f aca="true" t="shared" si="5" ref="O10:O19">((N10/N$19*100))</f>
        <v>1.6590120091156093</v>
      </c>
      <c r="P10" s="118">
        <f>SUM(P30:P38)</f>
        <v>526.5699999999999</v>
      </c>
      <c r="Q10" s="133">
        <f aca="true" t="shared" si="6" ref="Q10:S19">((P10/P$19*100))</f>
        <v>7.2455651752739065</v>
      </c>
      <c r="R10" s="118">
        <f>SUM(R30:R38)</f>
        <v>196.94</v>
      </c>
      <c r="S10" s="133">
        <f t="shared" si="6"/>
        <v>18.301103047086265</v>
      </c>
      <c r="T10" s="118">
        <f>SUM(T30:T38)</f>
        <v>1870.7</v>
      </c>
      <c r="U10" s="133">
        <f aca="true" t="shared" si="7" ref="U10:U19">((T10/T$19*100))</f>
        <v>71.20562732663922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0</v>
      </c>
      <c r="Y10" s="133">
        <f aca="true" t="shared" si="9" ref="Y10:Y19">((X10/X$19*100))</f>
        <v>0</v>
      </c>
      <c r="Z10" s="98">
        <f>SUM(B10+D10+F10+H10+J10+L10+N10+P10+T10+V10+X10+R10)</f>
        <v>4414.079999999999</v>
      </c>
      <c r="AA10" s="133">
        <f aca="true" t="shared" si="10" ref="AA10:AA19">((Z10/Z$19*100))</f>
        <v>4.340915176966775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2.05</v>
      </c>
      <c r="E11" s="135">
        <f t="shared" si="0"/>
        <v>1.429567642956764</v>
      </c>
      <c r="F11" s="119">
        <f>SUM(F39:F46)</f>
        <v>6.2</v>
      </c>
      <c r="G11" s="135">
        <f t="shared" si="1"/>
        <v>0.26697900339321706</v>
      </c>
      <c r="H11" s="119">
        <f>SUM(H39:H46)</f>
        <v>31.499999999999996</v>
      </c>
      <c r="I11" s="135">
        <f t="shared" si="2"/>
        <v>3.7750772992018415</v>
      </c>
      <c r="J11" s="119">
        <v>764.52</v>
      </c>
      <c r="K11" s="135">
        <f t="shared" si="3"/>
        <v>2.590641269445397</v>
      </c>
      <c r="L11" s="119">
        <f>SUM(L39:L46)</f>
        <v>433.45</v>
      </c>
      <c r="M11" s="135">
        <f t="shared" si="4"/>
        <v>8.997666771841839</v>
      </c>
      <c r="N11" s="136">
        <v>1997.42</v>
      </c>
      <c r="O11" s="135">
        <f t="shared" si="5"/>
        <v>3.798335397225763</v>
      </c>
      <c r="P11" s="119">
        <f>SUM(P39:P46)</f>
        <v>395.27000000000004</v>
      </c>
      <c r="Q11" s="135">
        <f t="shared" si="6"/>
        <v>5.4388866567227865</v>
      </c>
      <c r="R11" s="119">
        <f>SUM(R39:R46)</f>
        <v>1.5</v>
      </c>
      <c r="S11" s="135">
        <f t="shared" si="6"/>
        <v>0.13939095445632885</v>
      </c>
      <c r="T11" s="119">
        <f>SUM(T39:T46)</f>
        <v>0.8</v>
      </c>
      <c r="U11" s="135">
        <f t="shared" si="7"/>
        <v>0.030450901727327402</v>
      </c>
      <c r="V11" s="119">
        <f>SUM(V39:V46)</f>
        <v>145.70999999999998</v>
      </c>
      <c r="W11" s="135">
        <f t="shared" si="8"/>
        <v>53.465673503834445</v>
      </c>
      <c r="X11" s="119">
        <f>SUM(X39:X46)</f>
        <v>28.43</v>
      </c>
      <c r="Y11" s="135">
        <f t="shared" si="9"/>
        <v>12.515958617653533</v>
      </c>
      <c r="Z11" s="101">
        <f aca="true" t="shared" si="11" ref="Z11:Z18">SUM(B11+D11+F11+H11+J11+L11+N11+P11+T11+V11+X11+R11)</f>
        <v>3806.8500000000004</v>
      </c>
      <c r="AA11" s="135">
        <f t="shared" si="10"/>
        <v>3.7437502132802245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0</v>
      </c>
      <c r="E12" s="135">
        <f t="shared" si="0"/>
        <v>0</v>
      </c>
      <c r="F12" s="119">
        <f>SUM(F47:F52)</f>
        <v>73.25</v>
      </c>
      <c r="G12" s="135">
        <f t="shared" si="1"/>
        <v>3.154227741702121</v>
      </c>
      <c r="H12" s="119">
        <f>SUM(H47:H52)</f>
        <v>23.6</v>
      </c>
      <c r="I12" s="135">
        <f t="shared" si="2"/>
        <v>2.8283118813067767</v>
      </c>
      <c r="J12" s="119">
        <v>25482.75</v>
      </c>
      <c r="K12" s="135">
        <f t="shared" si="3"/>
        <v>86.35047324982955</v>
      </c>
      <c r="L12" s="119">
        <f>SUM(L47:L52)</f>
        <v>250.04</v>
      </c>
      <c r="M12" s="135">
        <f t="shared" si="4"/>
        <v>5.190394739027186</v>
      </c>
      <c r="N12" s="136">
        <v>157.33</v>
      </c>
      <c r="O12" s="135">
        <f t="shared" si="5"/>
        <v>0.29918199880121826</v>
      </c>
      <c r="P12" s="119">
        <f>SUM(P47:P52)</f>
        <v>53.52</v>
      </c>
      <c r="Q12" s="135">
        <f t="shared" si="6"/>
        <v>0.7364313352083475</v>
      </c>
      <c r="R12" s="119">
        <f>SUM(R47:R52)</f>
        <v>0.5</v>
      </c>
      <c r="S12" s="135">
        <f t="shared" si="6"/>
        <v>0.046463651485442944</v>
      </c>
      <c r="T12" s="119">
        <f>SUM(T47:T52)</f>
        <v>18</v>
      </c>
      <c r="U12" s="135">
        <f t="shared" si="7"/>
        <v>0.6851452888648665</v>
      </c>
      <c r="V12" s="119">
        <f>SUM(V47:V52)</f>
        <v>0.25</v>
      </c>
      <c r="W12" s="135">
        <f t="shared" si="8"/>
        <v>0.09173302021795766</v>
      </c>
      <c r="X12" s="119">
        <f>SUM(X47:X52)</f>
        <v>3.04</v>
      </c>
      <c r="Y12" s="135">
        <f t="shared" si="9"/>
        <v>1.3383226942548976</v>
      </c>
      <c r="Z12" s="101">
        <f t="shared" si="11"/>
        <v>26062.280000000002</v>
      </c>
      <c r="AA12" s="135">
        <f t="shared" si="10"/>
        <v>25.630289165207177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0.02</v>
      </c>
      <c r="E13" s="135">
        <f t="shared" si="0"/>
        <v>0.01394700139470014</v>
      </c>
      <c r="F13" s="119">
        <f>SUM(F53:F54)</f>
        <v>124.49000000000007</v>
      </c>
      <c r="G13" s="135">
        <f t="shared" si="1"/>
        <v>5.360680021358323</v>
      </c>
      <c r="H13" s="119">
        <f>SUM(H53:H54)</f>
        <v>6.73</v>
      </c>
      <c r="I13" s="135">
        <f t="shared" si="2"/>
        <v>0.806548261067568</v>
      </c>
      <c r="J13" s="119">
        <v>20.26</v>
      </c>
      <c r="K13" s="135">
        <f t="shared" si="3"/>
        <v>0.06865273912907935</v>
      </c>
      <c r="L13" s="119">
        <f>SUM(L53:L54)</f>
        <v>94.42</v>
      </c>
      <c r="M13" s="135">
        <f t="shared" si="4"/>
        <v>1.9599946858860455</v>
      </c>
      <c r="N13" s="136">
        <v>19.54</v>
      </c>
      <c r="O13" s="135">
        <f t="shared" si="5"/>
        <v>0.037157670225486585</v>
      </c>
      <c r="P13" s="119">
        <f>SUM(P53:P54)</f>
        <v>73.52</v>
      </c>
      <c r="Q13" s="135">
        <f t="shared" si="6"/>
        <v>1.0116298909663246</v>
      </c>
      <c r="R13" s="119">
        <f>SUM(R53:R54)</f>
        <v>17.3</v>
      </c>
      <c r="S13" s="135">
        <f t="shared" si="6"/>
        <v>1.607642341396326</v>
      </c>
      <c r="T13" s="119">
        <f>SUM(T53:T54)</f>
        <v>1.1</v>
      </c>
      <c r="U13" s="135">
        <f t="shared" si="7"/>
        <v>0.04186998987507518</v>
      </c>
      <c r="V13" s="119">
        <f>SUM(V53:V54)</f>
        <v>0</v>
      </c>
      <c r="W13" s="135">
        <f t="shared" si="8"/>
        <v>0</v>
      </c>
      <c r="X13" s="119">
        <f>SUM(X53:X54)</f>
        <v>0</v>
      </c>
      <c r="Y13" s="135">
        <f t="shared" si="9"/>
        <v>0</v>
      </c>
      <c r="Z13" s="101">
        <f t="shared" si="11"/>
        <v>357.3800000000001</v>
      </c>
      <c r="AA13" s="135">
        <f t="shared" si="10"/>
        <v>0.3514563093429179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0</v>
      </c>
      <c r="E14" s="135">
        <f t="shared" si="0"/>
        <v>0</v>
      </c>
      <c r="F14" s="119">
        <f>SUM(F55:F57)</f>
        <v>349.54999999999995</v>
      </c>
      <c r="G14" s="135">
        <f t="shared" si="1"/>
        <v>15.052017844532099</v>
      </c>
      <c r="H14" s="119">
        <f>SUM(H55:H57)</f>
        <v>348.40999999999997</v>
      </c>
      <c r="I14" s="135">
        <f t="shared" si="2"/>
        <v>41.75475180364805</v>
      </c>
      <c r="J14" s="119">
        <v>728.65</v>
      </c>
      <c r="K14" s="135">
        <f t="shared" si="3"/>
        <v>2.4690927130505265</v>
      </c>
      <c r="L14" s="119">
        <f>SUM(L55:L57)</f>
        <v>1307.6799999999998</v>
      </c>
      <c r="M14" s="135">
        <f t="shared" si="4"/>
        <v>27.14515834398924</v>
      </c>
      <c r="N14" s="136">
        <v>5193.88</v>
      </c>
      <c r="O14" s="135">
        <f t="shared" si="5"/>
        <v>9.87679018581117</v>
      </c>
      <c r="P14" s="119">
        <f>SUM(P55:P57)</f>
        <v>637.5999999999991</v>
      </c>
      <c r="Q14" s="135">
        <f t="shared" si="6"/>
        <v>8.773329957564306</v>
      </c>
      <c r="R14" s="119">
        <f>SUM(R55:R57)</f>
        <v>64.19999999999999</v>
      </c>
      <c r="S14" s="135">
        <f t="shared" si="6"/>
        <v>5.965932850730873</v>
      </c>
      <c r="T14" s="119">
        <f>SUM(T55:T57)</f>
        <v>25.57</v>
      </c>
      <c r="U14" s="135">
        <f t="shared" si="7"/>
        <v>0.973286946459702</v>
      </c>
      <c r="V14" s="119">
        <f>SUM(V55:V57)</f>
        <v>106.75</v>
      </c>
      <c r="W14" s="135">
        <f t="shared" si="8"/>
        <v>39.169999633067924</v>
      </c>
      <c r="X14" s="119">
        <f>SUM(X55:X57)</f>
        <v>1.1500000000000001</v>
      </c>
      <c r="Y14" s="135">
        <f t="shared" si="9"/>
        <v>0.5062733876293198</v>
      </c>
      <c r="Z14" s="101">
        <f t="shared" si="11"/>
        <v>8763.439999999999</v>
      </c>
      <c r="AA14" s="135">
        <f t="shared" si="10"/>
        <v>8.618183109150202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f>SUM(F58:F60)</f>
        <v>11.19</v>
      </c>
      <c r="G15" s="135">
        <f t="shared" si="1"/>
        <v>0.4818540399951772</v>
      </c>
      <c r="H15" s="119">
        <f>SUM(H58:H60)</f>
        <v>75.15</v>
      </c>
      <c r="I15" s="135">
        <f t="shared" si="2"/>
        <v>9.006255842381536</v>
      </c>
      <c r="J15" s="119">
        <v>1205.47</v>
      </c>
      <c r="K15" s="135">
        <f t="shared" si="3"/>
        <v>4.084837978180221</v>
      </c>
      <c r="L15" s="119">
        <f>SUM(L58:L60)</f>
        <v>369.15999999999997</v>
      </c>
      <c r="M15" s="135">
        <f t="shared" si="4"/>
        <v>7.663118388494943</v>
      </c>
      <c r="N15" s="136">
        <v>645.45</v>
      </c>
      <c r="O15" s="135">
        <f t="shared" si="5"/>
        <v>1.2274011385383992</v>
      </c>
      <c r="P15" s="119">
        <f>SUM(P58:P60)</f>
        <v>30.59000000000001</v>
      </c>
      <c r="Q15" s="135">
        <f t="shared" si="6"/>
        <v>0.42091619103182654</v>
      </c>
      <c r="R15" s="119">
        <f>SUM(R58:R60)</f>
        <v>6.429999999999999</v>
      </c>
      <c r="S15" s="135">
        <f t="shared" si="6"/>
        <v>0.5975225581027962</v>
      </c>
      <c r="T15" s="119">
        <f>SUM(T58:T60)</f>
        <v>2.7</v>
      </c>
      <c r="U15" s="135">
        <f t="shared" si="7"/>
        <v>0.10277179332973</v>
      </c>
      <c r="V15" s="119">
        <f>SUM(V58:V60)</f>
        <v>1</v>
      </c>
      <c r="W15" s="135">
        <f t="shared" si="8"/>
        <v>0.36693208087183066</v>
      </c>
      <c r="X15" s="119">
        <f>SUM(X58:X60)</f>
        <v>14</v>
      </c>
      <c r="Y15" s="135">
        <f t="shared" si="9"/>
        <v>6.163328197226503</v>
      </c>
      <c r="Z15" s="101">
        <f t="shared" si="11"/>
        <v>2361.14</v>
      </c>
      <c r="AA15" s="135">
        <f t="shared" si="10"/>
        <v>2.3220033304659937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134.25</v>
      </c>
      <c r="E16" s="135">
        <f t="shared" si="0"/>
        <v>93.6192468619247</v>
      </c>
      <c r="F16" s="119">
        <f>SUM(F61:F64)</f>
        <v>432.6599999999998</v>
      </c>
      <c r="G16" s="135">
        <f t="shared" si="1"/>
        <v>18.630828323888586</v>
      </c>
      <c r="H16" s="119">
        <f>SUM(H61:H64)</f>
        <v>168.01999999999992</v>
      </c>
      <c r="I16" s="135">
        <f t="shared" si="2"/>
        <v>20.13614247021883</v>
      </c>
      <c r="J16" s="119">
        <v>1062.09</v>
      </c>
      <c r="K16" s="135">
        <f t="shared" si="3"/>
        <v>3.5989826111354333</v>
      </c>
      <c r="L16" s="119">
        <f>SUM(L61:L64)</f>
        <v>353.3299999999999</v>
      </c>
      <c r="M16" s="135">
        <f t="shared" si="4"/>
        <v>7.3345151701346785</v>
      </c>
      <c r="N16" s="136">
        <v>22493.37</v>
      </c>
      <c r="O16" s="135">
        <f t="shared" si="5"/>
        <v>42.77386001636915</v>
      </c>
      <c r="P16" s="119">
        <f>SUM(P61:P64)</f>
        <v>5050.460000000055</v>
      </c>
      <c r="Q16" s="135">
        <f t="shared" si="6"/>
        <v>69.49396489567246</v>
      </c>
      <c r="R16" s="119">
        <f>SUM(R61:R64)</f>
        <v>76.82</v>
      </c>
      <c r="S16" s="135">
        <f t="shared" si="6"/>
        <v>7.138675414223453</v>
      </c>
      <c r="T16" s="119">
        <f>SUM(T61:T64)</f>
        <v>200.15999999999994</v>
      </c>
      <c r="U16" s="135">
        <f t="shared" si="7"/>
        <v>7.618815612177314</v>
      </c>
      <c r="V16" s="119">
        <f>SUM(V61:V64)</f>
        <v>0</v>
      </c>
      <c r="W16" s="135">
        <f t="shared" si="8"/>
        <v>0</v>
      </c>
      <c r="X16" s="119">
        <f>SUM(X61:X64)</f>
        <v>0</v>
      </c>
      <c r="Y16" s="135">
        <f t="shared" si="9"/>
        <v>0</v>
      </c>
      <c r="Z16" s="101">
        <f t="shared" si="11"/>
        <v>29971.16000000005</v>
      </c>
      <c r="AA16" s="135">
        <f t="shared" si="10"/>
        <v>29.474378197789754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f>SUM(F65:F67)</f>
        <v>1135.87</v>
      </c>
      <c r="G17" s="135">
        <f t="shared" si="1"/>
        <v>48.911845255524746</v>
      </c>
      <c r="H17" s="119">
        <f>SUM(H65:H67)</f>
        <v>0.21000000000000002</v>
      </c>
      <c r="I17" s="135">
        <f t="shared" si="2"/>
        <v>0.025167181994678947</v>
      </c>
      <c r="J17" s="119">
        <v>70.1</v>
      </c>
      <c r="K17" s="135">
        <f t="shared" si="3"/>
        <v>0.2375398328207533</v>
      </c>
      <c r="L17" s="119">
        <f>SUM(L65:L67)</f>
        <v>1414.3999999999999</v>
      </c>
      <c r="M17" s="135">
        <f t="shared" si="4"/>
        <v>29.360479598784394</v>
      </c>
      <c r="N17" s="136">
        <v>18159</v>
      </c>
      <c r="O17" s="135">
        <f t="shared" si="5"/>
        <v>34.53153191528203</v>
      </c>
      <c r="P17" s="119">
        <f>SUM(P65:P67)</f>
        <v>179.63000000000002</v>
      </c>
      <c r="Q17" s="135">
        <f t="shared" si="6"/>
        <v>2.471695828540274</v>
      </c>
      <c r="R17" s="119">
        <f>SUM(R65:R67)</f>
        <v>7.739999999999999</v>
      </c>
      <c r="S17" s="135">
        <f t="shared" si="6"/>
        <v>0.7192573249946567</v>
      </c>
      <c r="T17" s="119">
        <f>SUM(T65:T67)</f>
        <v>6.1</v>
      </c>
      <c r="U17" s="135">
        <f t="shared" si="7"/>
        <v>0.2321881256708714</v>
      </c>
      <c r="V17" s="119">
        <f>SUM(V65:V67)</f>
        <v>1</v>
      </c>
      <c r="W17" s="135">
        <f t="shared" si="8"/>
        <v>0.36693208087183066</v>
      </c>
      <c r="X17" s="119">
        <f>SUM(X65:X67)</f>
        <v>0</v>
      </c>
      <c r="Y17" s="135">
        <f t="shared" si="9"/>
        <v>0</v>
      </c>
      <c r="Z17" s="101">
        <f t="shared" si="11"/>
        <v>20974.050000000003</v>
      </c>
      <c r="AA17" s="135">
        <f t="shared" si="10"/>
        <v>20.626398245491703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7.08</v>
      </c>
      <c r="E18" s="137">
        <f t="shared" si="0"/>
        <v>4.937238493723849</v>
      </c>
      <c r="F18" s="120">
        <f>SUM(F68)</f>
        <v>139.17000000000002</v>
      </c>
      <c r="G18" s="137">
        <f t="shared" si="1"/>
        <v>5.992817403586132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f>SUM(L68)</f>
        <v>55.129999999999995</v>
      </c>
      <c r="M18" s="137">
        <f t="shared" si="4"/>
        <v>1.1444027434113289</v>
      </c>
      <c r="N18" s="138">
        <v>3048.31</v>
      </c>
      <c r="O18" s="137">
        <f t="shared" si="5"/>
        <v>5.796729668631167</v>
      </c>
      <c r="P18" s="120">
        <f>SUM(P68)</f>
        <v>320.31999999999994</v>
      </c>
      <c r="Q18" s="137">
        <f t="shared" si="6"/>
        <v>4.407580069019764</v>
      </c>
      <c r="R18" s="120">
        <f>SUM(R68)</f>
        <v>704.68</v>
      </c>
      <c r="S18" s="137">
        <f t="shared" si="6"/>
        <v>65.48401185752385</v>
      </c>
      <c r="T18" s="120">
        <f>SUM(T68)</f>
        <v>502.0500000000001</v>
      </c>
      <c r="U18" s="137">
        <f t="shared" si="7"/>
        <v>19.10984401525591</v>
      </c>
      <c r="V18" s="120">
        <f>SUM(V68)</f>
        <v>17.82</v>
      </c>
      <c r="W18" s="137">
        <f t="shared" si="8"/>
        <v>6.538729681136022</v>
      </c>
      <c r="X18" s="120">
        <f>SUM(X68)</f>
        <v>180.53</v>
      </c>
      <c r="Y18" s="137">
        <f t="shared" si="9"/>
        <v>79.47611710323574</v>
      </c>
      <c r="Z18" s="104">
        <f t="shared" si="11"/>
        <v>4975.090000000001</v>
      </c>
      <c r="AA18" s="137">
        <f t="shared" si="10"/>
        <v>4.892626252305269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143.4</v>
      </c>
      <c r="E19" s="141">
        <f t="shared" si="0"/>
        <v>100</v>
      </c>
      <c r="F19" s="140">
        <f>SUM(F10:F18)</f>
        <v>2322.2799999999997</v>
      </c>
      <c r="G19" s="141">
        <f t="shared" si="1"/>
        <v>100</v>
      </c>
      <c r="H19" s="140">
        <f>SUM(H10:H18)</f>
        <v>834.4199999999998</v>
      </c>
      <c r="I19" s="141">
        <f t="shared" si="2"/>
        <v>100</v>
      </c>
      <c r="J19" s="140">
        <f>SUM(J10:J18)</f>
        <v>29510.84</v>
      </c>
      <c r="K19" s="141">
        <f t="shared" si="3"/>
        <v>100</v>
      </c>
      <c r="L19" s="140">
        <f>SUM(L10:L18)</f>
        <v>4817.36</v>
      </c>
      <c r="M19" s="141">
        <f t="shared" si="4"/>
        <v>100</v>
      </c>
      <c r="N19" s="117">
        <f>SUM(N10:N18)</f>
        <v>52586.72</v>
      </c>
      <c r="O19" s="141">
        <f t="shared" si="5"/>
        <v>100</v>
      </c>
      <c r="P19" s="117">
        <f>SUM(P10:P18)</f>
        <v>7267.480000000053</v>
      </c>
      <c r="Q19" s="141">
        <f t="shared" si="6"/>
        <v>100</v>
      </c>
      <c r="R19" s="117">
        <f>SUM(R10:R18)</f>
        <v>1076.11</v>
      </c>
      <c r="S19" s="141">
        <f t="shared" si="6"/>
        <v>100</v>
      </c>
      <c r="T19" s="140">
        <f>SUM(T10:T18)</f>
        <v>2627.18</v>
      </c>
      <c r="U19" s="141">
        <f t="shared" si="7"/>
        <v>100</v>
      </c>
      <c r="V19" s="140">
        <f>SUM(V10:V18)</f>
        <v>272.53</v>
      </c>
      <c r="W19" s="141">
        <f t="shared" si="8"/>
        <v>100</v>
      </c>
      <c r="X19" s="140">
        <f>SUM(X10:X18)</f>
        <v>227.15</v>
      </c>
      <c r="Y19" s="141">
        <f t="shared" si="9"/>
        <v>100</v>
      </c>
      <c r="Z19" s="117">
        <f>SUM(Z10:Z18)</f>
        <v>101685.47000000004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5" customHeight="1">
      <c r="A25"/>
    </row>
    <row r="26" s="2" customFormat="1" ht="12.75">
      <c r="A26"/>
    </row>
    <row r="27" spans="1:27" s="2" customFormat="1" ht="15">
      <c r="A27" s="230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1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7" t="s">
        <v>253</v>
      </c>
      <c r="AA28" s="229" t="s">
        <v>3</v>
      </c>
    </row>
    <row r="29" spans="1:27" s="2" customFormat="1" ht="15">
      <c r="A29" s="232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8"/>
      <c r="AA29" s="203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>((H30/H$69*100))</f>
        <v>0</v>
      </c>
      <c r="J30" s="151">
        <v>0.1</v>
      </c>
      <c r="K30" s="151">
        <f>((J30/J$69*100))</f>
        <v>0.00033885853469437004</v>
      </c>
      <c r="L30" s="151">
        <v>0.3</v>
      </c>
      <c r="M30" s="151">
        <f>((L30/L$69*100))</f>
        <v>0.006227477290466148</v>
      </c>
      <c r="N30" s="151">
        <v>5.57</v>
      </c>
      <c r="O30" s="151">
        <f>((N30/N$69*100))</f>
        <v>0.010592027797132033</v>
      </c>
      <c r="P30" s="151">
        <v>10.74</v>
      </c>
      <c r="Q30" s="151">
        <f>((P30/P$69*100))</f>
        <v>0.14778162444203385</v>
      </c>
      <c r="R30" s="151">
        <v>14.1</v>
      </c>
      <c r="S30" s="151">
        <f>((R30/R$69*100))</f>
        <v>1.3102749718894908</v>
      </c>
      <c r="T30" s="151">
        <v>6.8</v>
      </c>
      <c r="U30" s="151">
        <f>((T30/T$69*100))</f>
        <v>0.2588326646822829</v>
      </c>
      <c r="V30" s="151"/>
      <c r="W30" s="151">
        <f>((V30/V$69*100))</f>
        <v>0</v>
      </c>
      <c r="X30" s="151"/>
      <c r="Y30" s="151">
        <f>((X30/X$69*100))</f>
        <v>0</v>
      </c>
      <c r="Z30" s="151">
        <f>D30+F30+H30+J30+L30+N30+P30+R30+T30+V30+X30</f>
        <v>37.61</v>
      </c>
      <c r="AA30" s="151">
        <f>((Z30/Z$69*100))</f>
        <v>0.03698660192060866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12" ref="E31:E68">((D31/D$69*100))</f>
        <v>0</v>
      </c>
      <c r="F31" s="151">
        <v>40.4</v>
      </c>
      <c r="G31" s="151">
        <f aca="true" t="shared" si="13" ref="G31:G68">((F31/F$69*100))</f>
        <v>1.7396696350138656</v>
      </c>
      <c r="H31" s="151"/>
      <c r="I31" s="151">
        <f aca="true" t="shared" si="14" ref="I31:I68">((H31/H$69*100))</f>
        <v>0</v>
      </c>
      <c r="J31" s="151">
        <v>11.5</v>
      </c>
      <c r="K31" s="151">
        <f aca="true" t="shared" si="15" ref="K31:K68">((J31/J$69*100))</f>
        <v>0.03896873148985255</v>
      </c>
      <c r="L31" s="151">
        <v>1.8</v>
      </c>
      <c r="M31" s="151">
        <f aca="true" t="shared" si="16" ref="M31:M68">((L31/L$69*100))</f>
        <v>0.03736486374279689</v>
      </c>
      <c r="N31" s="151">
        <v>553.9900000000001</v>
      </c>
      <c r="O31" s="151">
        <f aca="true" t="shared" si="17" ref="O31:O68">((N31/N$69*100))</f>
        <v>1.0534789011370154</v>
      </c>
      <c r="P31" s="151">
        <v>27.340000000000003</v>
      </c>
      <c r="Q31" s="151">
        <f aca="true" t="shared" si="18" ref="Q31:Q68">((P31/P$69*100))</f>
        <v>0.37619642572115514</v>
      </c>
      <c r="R31" s="151">
        <v>141.76999999999998</v>
      </c>
      <c r="S31" s="151">
        <f aca="true" t="shared" si="19" ref="S31:S68">((R31/R$69*100))</f>
        <v>13.174303742182488</v>
      </c>
      <c r="T31" s="151">
        <v>1860.05</v>
      </c>
      <c r="U31" s="151">
        <f aca="true" t="shared" si="20" ref="U31:U68">((T31/T$69*100))</f>
        <v>70.80024969739416</v>
      </c>
      <c r="V31" s="151"/>
      <c r="W31" s="151">
        <f aca="true" t="shared" si="21" ref="W31:W68">((V31/V$69*100))</f>
        <v>0</v>
      </c>
      <c r="X31" s="151"/>
      <c r="Y31" s="151">
        <f aca="true" t="shared" si="22" ref="Y31:Y68">((X31/X$69*100))</f>
        <v>0</v>
      </c>
      <c r="Z31" s="151">
        <f aca="true" t="shared" si="23" ref="Z31:Z68">D31+F31+H31+J31+L31+N31+P31+R31+T31+V31+X31</f>
        <v>2636.8500000000004</v>
      </c>
      <c r="AA31" s="151">
        <f aca="true" t="shared" si="24" ref="AA31:AA68">((Z31/Z$69*100))</f>
        <v>2.5931433468321443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12"/>
        <v>0</v>
      </c>
      <c r="F32" s="151"/>
      <c r="G32" s="151">
        <f t="shared" si="13"/>
        <v>0</v>
      </c>
      <c r="H32" s="151"/>
      <c r="I32" s="151">
        <f t="shared" si="14"/>
        <v>0</v>
      </c>
      <c r="J32" s="151"/>
      <c r="K32" s="151">
        <f t="shared" si="15"/>
        <v>0</v>
      </c>
      <c r="L32" s="151"/>
      <c r="M32" s="151">
        <f t="shared" si="16"/>
        <v>0</v>
      </c>
      <c r="N32" s="151">
        <v>22.580000000000002</v>
      </c>
      <c r="O32" s="151">
        <f t="shared" si="17"/>
        <v>0.04293859742535751</v>
      </c>
      <c r="P32" s="151">
        <v>0.36</v>
      </c>
      <c r="Q32" s="151">
        <f t="shared" si="18"/>
        <v>0.004953574003643593</v>
      </c>
      <c r="R32" s="151"/>
      <c r="S32" s="151">
        <f t="shared" si="19"/>
        <v>0</v>
      </c>
      <c r="T32" s="151"/>
      <c r="U32" s="151">
        <f t="shared" si="20"/>
        <v>0</v>
      </c>
      <c r="V32" s="151"/>
      <c r="W32" s="151">
        <f t="shared" si="21"/>
        <v>0</v>
      </c>
      <c r="X32" s="151"/>
      <c r="Y32" s="151">
        <f t="shared" si="22"/>
        <v>0</v>
      </c>
      <c r="Z32" s="151">
        <f t="shared" si="23"/>
        <v>22.94</v>
      </c>
      <c r="AA32" s="151">
        <f t="shared" si="24"/>
        <v>0.02255976197975971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12"/>
        <v>0</v>
      </c>
      <c r="F33" s="151"/>
      <c r="G33" s="151">
        <f t="shared" si="13"/>
        <v>0</v>
      </c>
      <c r="H33" s="151">
        <v>0.5</v>
      </c>
      <c r="I33" s="151">
        <f t="shared" si="14"/>
        <v>0.05992186189209271</v>
      </c>
      <c r="J33" s="151">
        <v>0.1</v>
      </c>
      <c r="K33" s="151">
        <f t="shared" si="15"/>
        <v>0.00033885853469437004</v>
      </c>
      <c r="L33" s="151">
        <v>45.1</v>
      </c>
      <c r="M33" s="151">
        <f t="shared" si="16"/>
        <v>0.9361974193334109</v>
      </c>
      <c r="N33" s="151">
        <v>4.76</v>
      </c>
      <c r="O33" s="151">
        <f t="shared" si="17"/>
        <v>0.009051714957692723</v>
      </c>
      <c r="P33" s="151">
        <v>19.909999999999997</v>
      </c>
      <c r="Q33" s="151">
        <f t="shared" si="18"/>
        <v>0.27396016225706643</v>
      </c>
      <c r="R33" s="151"/>
      <c r="S33" s="151">
        <f t="shared" si="19"/>
        <v>0</v>
      </c>
      <c r="T33" s="151"/>
      <c r="U33" s="151">
        <f t="shared" si="20"/>
        <v>0</v>
      </c>
      <c r="V33" s="151"/>
      <c r="W33" s="151">
        <f t="shared" si="21"/>
        <v>0</v>
      </c>
      <c r="X33" s="151"/>
      <c r="Y33" s="151">
        <f t="shared" si="22"/>
        <v>0</v>
      </c>
      <c r="Z33" s="151">
        <f t="shared" si="23"/>
        <v>70.37</v>
      </c>
      <c r="AA33" s="151">
        <f t="shared" si="24"/>
        <v>0.06920359418115478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12"/>
        <v>0</v>
      </c>
      <c r="F34" s="151">
        <v>2.5</v>
      </c>
      <c r="G34" s="151">
        <f t="shared" si="13"/>
        <v>0.10765282394887785</v>
      </c>
      <c r="H34" s="151"/>
      <c r="I34" s="151">
        <f t="shared" si="14"/>
        <v>0</v>
      </c>
      <c r="J34" s="151"/>
      <c r="K34" s="151">
        <f t="shared" si="15"/>
        <v>0</v>
      </c>
      <c r="L34" s="151">
        <v>179</v>
      </c>
      <c r="M34" s="151">
        <f t="shared" si="16"/>
        <v>3.7157281166448017</v>
      </c>
      <c r="N34" s="151">
        <v>3.21</v>
      </c>
      <c r="O34" s="151">
        <f t="shared" si="17"/>
        <v>0.006104202734074296</v>
      </c>
      <c r="P34" s="151">
        <v>265.7</v>
      </c>
      <c r="Q34" s="151">
        <f t="shared" si="18"/>
        <v>3.6560128132447294</v>
      </c>
      <c r="R34" s="151"/>
      <c r="S34" s="151">
        <f t="shared" si="19"/>
        <v>0</v>
      </c>
      <c r="T34" s="151"/>
      <c r="U34" s="151">
        <f t="shared" si="20"/>
        <v>0</v>
      </c>
      <c r="V34" s="151"/>
      <c r="W34" s="151">
        <f t="shared" si="21"/>
        <v>0</v>
      </c>
      <c r="X34" s="151"/>
      <c r="Y34" s="151">
        <f t="shared" si="22"/>
        <v>0</v>
      </c>
      <c r="Z34" s="151">
        <f t="shared" si="23"/>
        <v>450.40999999999997</v>
      </c>
      <c r="AA34" s="151">
        <f t="shared" si="24"/>
        <v>0.44294430659562206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12"/>
        <v>0</v>
      </c>
      <c r="F35" s="151">
        <v>7</v>
      </c>
      <c r="G35" s="151">
        <f t="shared" si="13"/>
        <v>0.30142790705685796</v>
      </c>
      <c r="H35" s="151"/>
      <c r="I35" s="151">
        <f t="shared" si="14"/>
        <v>0</v>
      </c>
      <c r="J35" s="151">
        <v>110</v>
      </c>
      <c r="K35" s="151">
        <f t="shared" si="15"/>
        <v>0.372744388163807</v>
      </c>
      <c r="L35" s="151">
        <v>0.95</v>
      </c>
      <c r="M35" s="151">
        <f t="shared" si="16"/>
        <v>0.0197203447531428</v>
      </c>
      <c r="N35" s="151">
        <v>244.29999999999998</v>
      </c>
      <c r="O35" s="151">
        <f t="shared" si="17"/>
        <v>0.4645659588580531</v>
      </c>
      <c r="P35" s="151">
        <v>48.639999999999986</v>
      </c>
      <c r="Q35" s="151">
        <f t="shared" si="18"/>
        <v>0.6692828876034008</v>
      </c>
      <c r="R35" s="151"/>
      <c r="S35" s="151">
        <f t="shared" si="19"/>
        <v>0</v>
      </c>
      <c r="T35" s="151"/>
      <c r="U35" s="151">
        <f t="shared" si="20"/>
        <v>0</v>
      </c>
      <c r="V35" s="151"/>
      <c r="W35" s="151">
        <f t="shared" si="21"/>
        <v>0</v>
      </c>
      <c r="X35" s="151"/>
      <c r="Y35" s="151">
        <f t="shared" si="22"/>
        <v>0</v>
      </c>
      <c r="Z35" s="151">
        <f t="shared" si="23"/>
        <v>410.89</v>
      </c>
      <c r="AA35" s="151">
        <f t="shared" si="24"/>
        <v>0.40407936355115365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12"/>
        <v>0</v>
      </c>
      <c r="F36" s="151"/>
      <c r="G36" s="151">
        <f t="shared" si="13"/>
        <v>0</v>
      </c>
      <c r="H36" s="151"/>
      <c r="I36" s="151">
        <f t="shared" si="14"/>
        <v>0</v>
      </c>
      <c r="J36" s="151"/>
      <c r="K36" s="151">
        <f t="shared" si="15"/>
        <v>0</v>
      </c>
      <c r="L36" s="151">
        <v>270.1</v>
      </c>
      <c r="M36" s="151">
        <f t="shared" si="16"/>
        <v>5.606805387183023</v>
      </c>
      <c r="N36" s="151"/>
      <c r="O36" s="151">
        <f t="shared" si="17"/>
        <v>0</v>
      </c>
      <c r="P36" s="151">
        <v>26.42</v>
      </c>
      <c r="Q36" s="151">
        <f t="shared" si="18"/>
        <v>0.3635372921562881</v>
      </c>
      <c r="R36" s="151"/>
      <c r="S36" s="151">
        <f t="shared" si="19"/>
        <v>0</v>
      </c>
      <c r="T36" s="151">
        <v>1.2</v>
      </c>
      <c r="U36" s="151">
        <f t="shared" si="20"/>
        <v>0.0456763525909911</v>
      </c>
      <c r="V36" s="151"/>
      <c r="W36" s="151">
        <f t="shared" si="21"/>
        <v>0</v>
      </c>
      <c r="X36" s="151"/>
      <c r="Y36" s="151">
        <f t="shared" si="22"/>
        <v>0</v>
      </c>
      <c r="Z36" s="151">
        <f t="shared" si="23"/>
        <v>297.72</v>
      </c>
      <c r="AA36" s="151">
        <f t="shared" si="24"/>
        <v>0.29278519340078735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12"/>
        <v>0</v>
      </c>
      <c r="F37" s="151"/>
      <c r="G37" s="151">
        <f t="shared" si="13"/>
        <v>0</v>
      </c>
      <c r="H37" s="151">
        <v>180.3</v>
      </c>
      <c r="I37" s="151">
        <f t="shared" si="14"/>
        <v>21.607823398288634</v>
      </c>
      <c r="J37" s="151">
        <v>34</v>
      </c>
      <c r="K37" s="151">
        <f t="shared" si="15"/>
        <v>0.11521190179608581</v>
      </c>
      <c r="L37" s="151">
        <v>37.3</v>
      </c>
      <c r="M37" s="151">
        <f t="shared" si="16"/>
        <v>0.7742830097812909</v>
      </c>
      <c r="N37" s="151">
        <v>32.68</v>
      </c>
      <c r="O37" s="151">
        <f t="shared" si="17"/>
        <v>0.062144967398613075</v>
      </c>
      <c r="P37" s="151">
        <v>101.9</v>
      </c>
      <c r="Q37" s="151">
        <f t="shared" si="18"/>
        <v>1.4021366415868948</v>
      </c>
      <c r="R37" s="151"/>
      <c r="S37" s="151">
        <f t="shared" si="19"/>
        <v>0</v>
      </c>
      <c r="T37" s="151">
        <v>0.5</v>
      </c>
      <c r="U37" s="151">
        <f t="shared" si="20"/>
        <v>0.019031813579579625</v>
      </c>
      <c r="V37" s="151"/>
      <c r="W37" s="151">
        <f t="shared" si="21"/>
        <v>0</v>
      </c>
      <c r="X37" s="151"/>
      <c r="Y37" s="151">
        <f t="shared" si="22"/>
        <v>0</v>
      </c>
      <c r="Z37" s="151">
        <f t="shared" si="23"/>
        <v>386.68000000000006</v>
      </c>
      <c r="AA37" s="151">
        <f t="shared" si="24"/>
        <v>0.3802706522377282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12"/>
        <v>0</v>
      </c>
      <c r="F38" s="152"/>
      <c r="G38" s="152">
        <f t="shared" si="13"/>
        <v>0</v>
      </c>
      <c r="H38" s="152"/>
      <c r="I38" s="152">
        <f t="shared" si="14"/>
        <v>0</v>
      </c>
      <c r="J38" s="152">
        <v>21.3</v>
      </c>
      <c r="K38" s="152">
        <f t="shared" si="15"/>
        <v>0.07217686788990083</v>
      </c>
      <c r="L38" s="152">
        <v>5.2</v>
      </c>
      <c r="M38" s="152">
        <f t="shared" si="16"/>
        <v>0.10794293970141323</v>
      </c>
      <c r="N38" s="152">
        <v>5.33</v>
      </c>
      <c r="O38" s="152">
        <f t="shared" si="17"/>
        <v>0.010135638807668533</v>
      </c>
      <c r="P38" s="152">
        <v>25.56</v>
      </c>
      <c r="Q38" s="152">
        <f t="shared" si="18"/>
        <v>0.35170375425869504</v>
      </c>
      <c r="R38" s="152">
        <v>41.07000000000001</v>
      </c>
      <c r="S38" s="152">
        <f t="shared" si="19"/>
        <v>3.816524333014284</v>
      </c>
      <c r="T38" s="152">
        <v>2.15</v>
      </c>
      <c r="U38" s="152">
        <f t="shared" si="20"/>
        <v>0.08183679839219239</v>
      </c>
      <c r="V38" s="152"/>
      <c r="W38" s="152">
        <f t="shared" si="21"/>
        <v>0</v>
      </c>
      <c r="X38" s="152"/>
      <c r="Y38" s="152">
        <f t="shared" si="22"/>
        <v>0</v>
      </c>
      <c r="Z38" s="152">
        <f t="shared" si="23"/>
        <v>100.61000000000001</v>
      </c>
      <c r="AA38" s="152">
        <f t="shared" si="24"/>
        <v>0.09894235626781275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12"/>
        <v>0</v>
      </c>
      <c r="F39" s="153"/>
      <c r="G39" s="153">
        <f t="shared" si="13"/>
        <v>0</v>
      </c>
      <c r="H39" s="153">
        <v>0</v>
      </c>
      <c r="I39" s="153">
        <f t="shared" si="14"/>
        <v>0</v>
      </c>
      <c r="J39" s="153">
        <v>2.6</v>
      </c>
      <c r="K39" s="153">
        <f t="shared" si="15"/>
        <v>0.00881032190205362</v>
      </c>
      <c r="L39" s="153">
        <v>5.81</v>
      </c>
      <c r="M39" s="153">
        <f t="shared" si="16"/>
        <v>0.12060547685869438</v>
      </c>
      <c r="N39" s="153">
        <v>83.88</v>
      </c>
      <c r="O39" s="153">
        <f t="shared" si="17"/>
        <v>0.15950795181749278</v>
      </c>
      <c r="P39" s="153">
        <v>112.56</v>
      </c>
      <c r="Q39" s="153">
        <f t="shared" si="18"/>
        <v>1.5488174718058967</v>
      </c>
      <c r="R39" s="153">
        <v>0</v>
      </c>
      <c r="S39" s="153">
        <f t="shared" si="19"/>
        <v>0</v>
      </c>
      <c r="T39" s="153">
        <v>0</v>
      </c>
      <c r="U39" s="153">
        <f t="shared" si="20"/>
        <v>0</v>
      </c>
      <c r="V39" s="153">
        <v>135.85</v>
      </c>
      <c r="W39" s="153">
        <f t="shared" si="21"/>
        <v>49.847723186438195</v>
      </c>
      <c r="X39" s="153">
        <v>0</v>
      </c>
      <c r="Y39" s="153">
        <f t="shared" si="22"/>
        <v>0</v>
      </c>
      <c r="Z39" s="153">
        <f t="shared" si="23"/>
        <v>340.7</v>
      </c>
      <c r="AA39" s="153">
        <f t="shared" si="24"/>
        <v>0.33505278581099096</v>
      </c>
    </row>
    <row r="40" spans="1:27" s="2" customFormat="1" ht="12.75">
      <c r="A40" s="110" t="s">
        <v>188</v>
      </c>
      <c r="B40" s="151"/>
      <c r="C40" s="151"/>
      <c r="D40" s="151">
        <v>0.05</v>
      </c>
      <c r="E40" s="151">
        <f t="shared" si="12"/>
        <v>0.03486750348675035</v>
      </c>
      <c r="F40" s="151">
        <v>1.2</v>
      </c>
      <c r="G40" s="151">
        <f t="shared" si="13"/>
        <v>0.051673355495461364</v>
      </c>
      <c r="H40" s="151">
        <v>21.099999999999998</v>
      </c>
      <c r="I40" s="151">
        <f t="shared" si="14"/>
        <v>2.5287025718463125</v>
      </c>
      <c r="J40" s="151">
        <v>11.2</v>
      </c>
      <c r="K40" s="151">
        <f t="shared" si="15"/>
        <v>0.03795215588576944</v>
      </c>
      <c r="L40" s="151">
        <v>284.14</v>
      </c>
      <c r="M40" s="151">
        <f t="shared" si="16"/>
        <v>5.8982513243768375</v>
      </c>
      <c r="N40" s="151">
        <v>1706.0099999999995</v>
      </c>
      <c r="O40" s="151">
        <f t="shared" si="17"/>
        <v>3.244184082977597</v>
      </c>
      <c r="P40" s="151">
        <v>113.24</v>
      </c>
      <c r="Q40" s="151">
        <f t="shared" si="18"/>
        <v>1.5581742227016677</v>
      </c>
      <c r="R40" s="151">
        <v>1.5</v>
      </c>
      <c r="S40" s="151">
        <f t="shared" si="19"/>
        <v>0.13939095445632885</v>
      </c>
      <c r="T40" s="151">
        <v>0</v>
      </c>
      <c r="U40" s="151">
        <f t="shared" si="20"/>
        <v>0</v>
      </c>
      <c r="V40" s="151">
        <v>9.86</v>
      </c>
      <c r="W40" s="151">
        <f t="shared" si="21"/>
        <v>3.6179503173962497</v>
      </c>
      <c r="X40" s="151">
        <v>0.03</v>
      </c>
      <c r="Y40" s="151">
        <f t="shared" si="22"/>
        <v>0.013207131851199648</v>
      </c>
      <c r="Z40" s="151">
        <f t="shared" si="23"/>
        <v>2148.33</v>
      </c>
      <c r="AA40" s="151">
        <f t="shared" si="24"/>
        <v>2.112720725979824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12"/>
        <v>0</v>
      </c>
      <c r="F41" s="151"/>
      <c r="G41" s="151">
        <f t="shared" si="13"/>
        <v>0</v>
      </c>
      <c r="H41" s="151"/>
      <c r="I41" s="151">
        <f t="shared" si="14"/>
        <v>0</v>
      </c>
      <c r="J41" s="151">
        <v>20.3</v>
      </c>
      <c r="K41" s="151">
        <f t="shared" si="15"/>
        <v>0.06878828254295712</v>
      </c>
      <c r="L41" s="151">
        <v>1</v>
      </c>
      <c r="M41" s="151">
        <f t="shared" si="16"/>
        <v>0.02075825763488716</v>
      </c>
      <c r="N41" s="151">
        <v>170.01</v>
      </c>
      <c r="O41" s="151">
        <f t="shared" si="17"/>
        <v>0.32329455041120586</v>
      </c>
      <c r="P41" s="151">
        <v>52</v>
      </c>
      <c r="Q41" s="151">
        <f t="shared" si="18"/>
        <v>0.7155162449707412</v>
      </c>
      <c r="R41" s="151"/>
      <c r="S41" s="151">
        <f t="shared" si="19"/>
        <v>0</v>
      </c>
      <c r="T41" s="151"/>
      <c r="U41" s="151">
        <f t="shared" si="20"/>
        <v>0</v>
      </c>
      <c r="V41" s="151"/>
      <c r="W41" s="151">
        <f t="shared" si="21"/>
        <v>0</v>
      </c>
      <c r="X41" s="151"/>
      <c r="Y41" s="151">
        <f t="shared" si="22"/>
        <v>0</v>
      </c>
      <c r="Z41" s="151">
        <f t="shared" si="23"/>
        <v>243.31</v>
      </c>
      <c r="AA41" s="151">
        <f t="shared" si="24"/>
        <v>0.23927705698759089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12"/>
        <v>0</v>
      </c>
      <c r="F42" s="151"/>
      <c r="G42" s="151">
        <f t="shared" si="13"/>
        <v>0</v>
      </c>
      <c r="H42" s="151">
        <v>2.9</v>
      </c>
      <c r="I42" s="151">
        <f t="shared" si="14"/>
        <v>0.3475467989741377</v>
      </c>
      <c r="J42" s="151">
        <v>0.6</v>
      </c>
      <c r="K42" s="151">
        <f t="shared" si="15"/>
        <v>0.00203315120816622</v>
      </c>
      <c r="L42" s="151">
        <v>25.220000000000002</v>
      </c>
      <c r="M42" s="151">
        <f t="shared" si="16"/>
        <v>0.5235232575518542</v>
      </c>
      <c r="N42" s="151">
        <v>3.31</v>
      </c>
      <c r="O42" s="151">
        <f t="shared" si="17"/>
        <v>0.00629436481301742</v>
      </c>
      <c r="P42" s="151">
        <v>2.43</v>
      </c>
      <c r="Q42" s="151">
        <f t="shared" si="18"/>
        <v>0.033436624524594255</v>
      </c>
      <c r="R42" s="151"/>
      <c r="S42" s="151">
        <f t="shared" si="19"/>
        <v>0</v>
      </c>
      <c r="T42" s="151"/>
      <c r="U42" s="151">
        <f t="shared" si="20"/>
        <v>0</v>
      </c>
      <c r="V42" s="151"/>
      <c r="W42" s="151">
        <f t="shared" si="21"/>
        <v>0</v>
      </c>
      <c r="X42" s="151"/>
      <c r="Y42" s="151">
        <f t="shared" si="22"/>
        <v>0</v>
      </c>
      <c r="Z42" s="151">
        <f t="shared" si="23"/>
        <v>34.46</v>
      </c>
      <c r="AA42" s="151">
        <f t="shared" si="24"/>
        <v>0.033888814203248456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12"/>
        <v>0</v>
      </c>
      <c r="F43" s="151"/>
      <c r="G43" s="151">
        <f t="shared" si="13"/>
        <v>0</v>
      </c>
      <c r="H43" s="151">
        <v>2</v>
      </c>
      <c r="I43" s="151">
        <f t="shared" si="14"/>
        <v>0.23968744756837085</v>
      </c>
      <c r="J43" s="151"/>
      <c r="K43" s="151">
        <f t="shared" si="15"/>
        <v>0</v>
      </c>
      <c r="L43" s="151">
        <v>14.629999999999999</v>
      </c>
      <c r="M43" s="151">
        <f t="shared" si="16"/>
        <v>0.3036933091983991</v>
      </c>
      <c r="N43" s="151">
        <v>0.2</v>
      </c>
      <c r="O43" s="151">
        <f t="shared" si="17"/>
        <v>0.0003803241578862489</v>
      </c>
      <c r="P43" s="151">
        <v>0.7999999999999999</v>
      </c>
      <c r="Q43" s="151">
        <f t="shared" si="18"/>
        <v>0.011007942230319093</v>
      </c>
      <c r="R43" s="151"/>
      <c r="S43" s="151">
        <f t="shared" si="19"/>
        <v>0</v>
      </c>
      <c r="T43" s="151"/>
      <c r="U43" s="151">
        <f t="shared" si="20"/>
        <v>0</v>
      </c>
      <c r="V43" s="151"/>
      <c r="W43" s="151">
        <f t="shared" si="21"/>
        <v>0</v>
      </c>
      <c r="X43" s="151"/>
      <c r="Y43" s="151">
        <f t="shared" si="22"/>
        <v>0</v>
      </c>
      <c r="Z43" s="151">
        <f t="shared" si="23"/>
        <v>17.63</v>
      </c>
      <c r="AA43" s="151">
        <f t="shared" si="24"/>
        <v>0.017337776970495364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12"/>
        <v>0</v>
      </c>
      <c r="F44" s="151"/>
      <c r="G44" s="151">
        <f t="shared" si="13"/>
        <v>0</v>
      </c>
      <c r="H44" s="151">
        <v>2</v>
      </c>
      <c r="I44" s="151">
        <f t="shared" si="14"/>
        <v>0.23968744756837085</v>
      </c>
      <c r="J44" s="151">
        <v>106.12</v>
      </c>
      <c r="K44" s="151">
        <f t="shared" si="15"/>
        <v>0.35959667701766546</v>
      </c>
      <c r="L44" s="151">
        <v>98.5</v>
      </c>
      <c r="M44" s="151">
        <f t="shared" si="16"/>
        <v>2.044688377036385</v>
      </c>
      <c r="N44" s="151">
        <v>0.08</v>
      </c>
      <c r="O44" s="151">
        <f t="shared" si="17"/>
        <v>0.00015212966315449958</v>
      </c>
      <c r="P44" s="151">
        <v>113</v>
      </c>
      <c r="Q44" s="151">
        <f t="shared" si="18"/>
        <v>1.5548718400325723</v>
      </c>
      <c r="R44" s="151"/>
      <c r="S44" s="151">
        <f t="shared" si="19"/>
        <v>0</v>
      </c>
      <c r="T44" s="151"/>
      <c r="U44" s="151">
        <f t="shared" si="20"/>
        <v>0</v>
      </c>
      <c r="V44" s="151"/>
      <c r="W44" s="151">
        <f t="shared" si="21"/>
        <v>0</v>
      </c>
      <c r="X44" s="151">
        <v>28</v>
      </c>
      <c r="Y44" s="151">
        <f t="shared" si="22"/>
        <v>12.326656394453005</v>
      </c>
      <c r="Z44" s="151">
        <f t="shared" si="23"/>
        <v>347.70000000000005</v>
      </c>
      <c r="AA44" s="151">
        <f t="shared" si="24"/>
        <v>0.3419367585162359</v>
      </c>
    </row>
    <row r="45" spans="1:27" s="2" customFormat="1" ht="12.75">
      <c r="A45" s="110" t="s">
        <v>193</v>
      </c>
      <c r="B45" s="151"/>
      <c r="C45" s="151"/>
      <c r="D45" s="151">
        <v>2</v>
      </c>
      <c r="E45" s="151">
        <f t="shared" si="12"/>
        <v>1.394700139470014</v>
      </c>
      <c r="F45" s="151"/>
      <c r="G45" s="151">
        <f t="shared" si="13"/>
        <v>0</v>
      </c>
      <c r="H45" s="151">
        <v>3.5</v>
      </c>
      <c r="I45" s="151">
        <f t="shared" si="14"/>
        <v>0.419453033244649</v>
      </c>
      <c r="J45" s="151">
        <v>72.9</v>
      </c>
      <c r="K45" s="151">
        <f t="shared" si="15"/>
        <v>0.2470278717921958</v>
      </c>
      <c r="L45" s="151">
        <v>2.65</v>
      </c>
      <c r="M45" s="151">
        <f t="shared" si="16"/>
        <v>0.055009382732450963</v>
      </c>
      <c r="N45" s="151">
        <v>33.93</v>
      </c>
      <c r="O45" s="151">
        <f t="shared" si="17"/>
        <v>0.06452199338540213</v>
      </c>
      <c r="P45" s="151">
        <v>1.24</v>
      </c>
      <c r="Q45" s="151">
        <f t="shared" si="18"/>
        <v>0.0170623104569946</v>
      </c>
      <c r="R45" s="151">
        <v>0</v>
      </c>
      <c r="S45" s="151">
        <f t="shared" si="19"/>
        <v>0</v>
      </c>
      <c r="T45" s="151">
        <v>0</v>
      </c>
      <c r="U45" s="151">
        <f t="shared" si="20"/>
        <v>0</v>
      </c>
      <c r="V45" s="151">
        <v>0</v>
      </c>
      <c r="W45" s="151">
        <f t="shared" si="21"/>
        <v>0</v>
      </c>
      <c r="X45" s="151">
        <v>0</v>
      </c>
      <c r="Y45" s="151">
        <f t="shared" si="22"/>
        <v>0</v>
      </c>
      <c r="Z45" s="151">
        <f t="shared" si="23"/>
        <v>116.22000000000001</v>
      </c>
      <c r="AA45" s="151">
        <f t="shared" si="24"/>
        <v>0.11429361540050886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12"/>
        <v>0</v>
      </c>
      <c r="F46" s="152">
        <v>5</v>
      </c>
      <c r="G46" s="152">
        <f t="shared" si="13"/>
        <v>0.2153056478977557</v>
      </c>
      <c r="H46" s="152"/>
      <c r="I46" s="152">
        <f t="shared" si="14"/>
        <v>0</v>
      </c>
      <c r="J46" s="152">
        <v>550.8000000000002</v>
      </c>
      <c r="K46" s="152">
        <f t="shared" si="15"/>
        <v>1.8664328090965905</v>
      </c>
      <c r="L46" s="152">
        <v>1.5</v>
      </c>
      <c r="M46" s="152">
        <f t="shared" si="16"/>
        <v>0.03113738645233074</v>
      </c>
      <c r="N46" s="152"/>
      <c r="O46" s="152">
        <f t="shared" si="17"/>
        <v>0</v>
      </c>
      <c r="P46" s="152"/>
      <c r="Q46" s="152">
        <f t="shared" si="18"/>
        <v>0</v>
      </c>
      <c r="R46" s="152"/>
      <c r="S46" s="152">
        <f t="shared" si="19"/>
        <v>0</v>
      </c>
      <c r="T46" s="152">
        <v>0.8</v>
      </c>
      <c r="U46" s="152">
        <f t="shared" si="20"/>
        <v>0.030450901727327402</v>
      </c>
      <c r="V46" s="152"/>
      <c r="W46" s="152">
        <f t="shared" si="21"/>
        <v>0</v>
      </c>
      <c r="X46" s="152">
        <v>0.4</v>
      </c>
      <c r="Y46" s="152">
        <f t="shared" si="22"/>
        <v>0.17609509134932866</v>
      </c>
      <c r="Z46" s="152">
        <f t="shared" si="23"/>
        <v>558.5000000000001</v>
      </c>
      <c r="AA46" s="152">
        <f t="shared" si="24"/>
        <v>0.5492426794113252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12"/>
        <v>0</v>
      </c>
      <c r="F47" s="153">
        <v>73.25</v>
      </c>
      <c r="G47" s="153">
        <f t="shared" si="13"/>
        <v>3.154227741702121</v>
      </c>
      <c r="H47" s="153">
        <v>0</v>
      </c>
      <c r="I47" s="153">
        <f t="shared" si="14"/>
        <v>0</v>
      </c>
      <c r="J47" s="153">
        <v>25393.1</v>
      </c>
      <c r="K47" s="153">
        <f t="shared" si="15"/>
        <v>86.04668657347607</v>
      </c>
      <c r="L47" s="153">
        <v>0.8</v>
      </c>
      <c r="M47" s="153">
        <f t="shared" si="16"/>
        <v>0.01660660610790973</v>
      </c>
      <c r="N47" s="153">
        <v>6.459999999999999</v>
      </c>
      <c r="O47" s="153">
        <f t="shared" si="17"/>
        <v>0.012284470299725838</v>
      </c>
      <c r="P47" s="153">
        <v>27.35</v>
      </c>
      <c r="Q47" s="153">
        <f t="shared" si="18"/>
        <v>0.37633402499903407</v>
      </c>
      <c r="R47" s="153">
        <v>0</v>
      </c>
      <c r="S47" s="153">
        <f t="shared" si="19"/>
        <v>0</v>
      </c>
      <c r="T47" s="153">
        <v>0</v>
      </c>
      <c r="U47" s="153">
        <f t="shared" si="20"/>
        <v>0</v>
      </c>
      <c r="V47" s="153">
        <v>0</v>
      </c>
      <c r="W47" s="153">
        <f t="shared" si="21"/>
        <v>0</v>
      </c>
      <c r="X47" s="153">
        <v>0.02</v>
      </c>
      <c r="Y47" s="153">
        <f t="shared" si="22"/>
        <v>0.008804754567466431</v>
      </c>
      <c r="Z47" s="153">
        <f t="shared" si="23"/>
        <v>25500.979999999996</v>
      </c>
      <c r="AA47" s="153">
        <f t="shared" si="24"/>
        <v>25.078292896713716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12"/>
        <v>0</v>
      </c>
      <c r="F48" s="151"/>
      <c r="G48" s="151">
        <f t="shared" si="13"/>
        <v>0</v>
      </c>
      <c r="H48" s="151">
        <v>0.2</v>
      </c>
      <c r="I48" s="151">
        <f t="shared" si="14"/>
        <v>0.023968744756837086</v>
      </c>
      <c r="J48" s="151">
        <v>0.7</v>
      </c>
      <c r="K48" s="151">
        <f t="shared" si="15"/>
        <v>0.00237200974286059</v>
      </c>
      <c r="L48" s="151">
        <v>4.5</v>
      </c>
      <c r="M48" s="151">
        <f t="shared" si="16"/>
        <v>0.09341215935699222</v>
      </c>
      <c r="N48" s="151">
        <v>48.17</v>
      </c>
      <c r="O48" s="151">
        <f t="shared" si="17"/>
        <v>0.09160107342690306</v>
      </c>
      <c r="P48" s="151">
        <v>9.85</v>
      </c>
      <c r="Q48" s="151">
        <f t="shared" si="18"/>
        <v>0.13553528871080384</v>
      </c>
      <c r="R48" s="151"/>
      <c r="S48" s="151">
        <f t="shared" si="19"/>
        <v>0</v>
      </c>
      <c r="T48" s="151"/>
      <c r="U48" s="151">
        <f t="shared" si="20"/>
        <v>0</v>
      </c>
      <c r="V48" s="151"/>
      <c r="W48" s="151">
        <f t="shared" si="21"/>
        <v>0</v>
      </c>
      <c r="X48" s="151">
        <v>0.01</v>
      </c>
      <c r="Y48" s="151">
        <f t="shared" si="22"/>
        <v>0.004402377283733216</v>
      </c>
      <c r="Z48" s="151">
        <f t="shared" si="23"/>
        <v>63.43</v>
      </c>
      <c r="AA48" s="151">
        <f t="shared" si="24"/>
        <v>0.062378626956240545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12"/>
        <v>0</v>
      </c>
      <c r="F49" s="151"/>
      <c r="G49" s="151">
        <f t="shared" si="13"/>
        <v>0</v>
      </c>
      <c r="H49" s="151">
        <v>0.3</v>
      </c>
      <c r="I49" s="151">
        <f t="shared" si="14"/>
        <v>0.035953117135255626</v>
      </c>
      <c r="J49" s="151">
        <v>2.45</v>
      </c>
      <c r="K49" s="151">
        <f t="shared" si="15"/>
        <v>0.008302034100012066</v>
      </c>
      <c r="L49" s="151">
        <v>0.3</v>
      </c>
      <c r="M49" s="151">
        <f t="shared" si="16"/>
        <v>0.006227477290466148</v>
      </c>
      <c r="N49" s="151">
        <v>6.05</v>
      </c>
      <c r="O49" s="151">
        <f t="shared" si="17"/>
        <v>0.01150480577605903</v>
      </c>
      <c r="P49" s="151">
        <v>7.1</v>
      </c>
      <c r="Q49" s="151">
        <f t="shared" si="18"/>
        <v>0.09769548729408196</v>
      </c>
      <c r="R49" s="151">
        <v>0</v>
      </c>
      <c r="S49" s="151">
        <f t="shared" si="19"/>
        <v>0</v>
      </c>
      <c r="T49" s="151">
        <v>0</v>
      </c>
      <c r="U49" s="151">
        <f t="shared" si="20"/>
        <v>0</v>
      </c>
      <c r="V49" s="151">
        <v>0.25</v>
      </c>
      <c r="W49" s="151">
        <f t="shared" si="21"/>
        <v>0.09173302021795766</v>
      </c>
      <c r="X49" s="151">
        <v>0.01</v>
      </c>
      <c r="Y49" s="151">
        <f t="shared" si="22"/>
        <v>0.004402377283733216</v>
      </c>
      <c r="Z49" s="151">
        <f t="shared" si="23"/>
        <v>16.46</v>
      </c>
      <c r="AA49" s="151">
        <f t="shared" si="24"/>
        <v>0.01618717010404729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12"/>
        <v>0</v>
      </c>
      <c r="F50" s="151"/>
      <c r="G50" s="151">
        <f t="shared" si="13"/>
        <v>0</v>
      </c>
      <c r="H50" s="151">
        <v>0</v>
      </c>
      <c r="I50" s="151">
        <f t="shared" si="14"/>
        <v>0</v>
      </c>
      <c r="J50" s="151"/>
      <c r="K50" s="151">
        <f t="shared" si="15"/>
        <v>0</v>
      </c>
      <c r="L50" s="151">
        <v>58.17</v>
      </c>
      <c r="M50" s="151">
        <f t="shared" si="16"/>
        <v>1.207507846621386</v>
      </c>
      <c r="N50" s="151">
        <v>40.35</v>
      </c>
      <c r="O50" s="151">
        <f t="shared" si="17"/>
        <v>0.07673039885355072</v>
      </c>
      <c r="P50" s="151">
        <v>9.22</v>
      </c>
      <c r="Q50" s="151">
        <f t="shared" si="18"/>
        <v>0.12686653420442756</v>
      </c>
      <c r="R50" s="151">
        <v>0.5</v>
      </c>
      <c r="S50" s="151">
        <f t="shared" si="19"/>
        <v>0.046463651485442944</v>
      </c>
      <c r="T50" s="151">
        <v>0</v>
      </c>
      <c r="U50" s="151">
        <f t="shared" si="20"/>
        <v>0</v>
      </c>
      <c r="V50" s="151">
        <v>0</v>
      </c>
      <c r="W50" s="151">
        <f t="shared" si="21"/>
        <v>0</v>
      </c>
      <c r="X50" s="151">
        <v>3</v>
      </c>
      <c r="Y50" s="151">
        <f t="shared" si="22"/>
        <v>1.3207131851199647</v>
      </c>
      <c r="Z50" s="151">
        <f t="shared" si="23"/>
        <v>111.24000000000001</v>
      </c>
      <c r="AA50" s="151">
        <f t="shared" si="24"/>
        <v>0.1093961605330632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12"/>
        <v>0</v>
      </c>
      <c r="F51" s="151"/>
      <c r="G51" s="151">
        <f t="shared" si="13"/>
        <v>0</v>
      </c>
      <c r="H51" s="151">
        <v>23.1</v>
      </c>
      <c r="I51" s="151">
        <f t="shared" si="14"/>
        <v>2.7683900194146833</v>
      </c>
      <c r="J51" s="151">
        <v>85</v>
      </c>
      <c r="K51" s="151">
        <f t="shared" si="15"/>
        <v>0.2880297544902145</v>
      </c>
      <c r="L51" s="151">
        <v>139.6</v>
      </c>
      <c r="M51" s="151">
        <f t="shared" si="16"/>
        <v>2.897852765830247</v>
      </c>
      <c r="N51" s="151">
        <v>3.8</v>
      </c>
      <c r="O51" s="151">
        <f t="shared" si="17"/>
        <v>0.00722615899983873</v>
      </c>
      <c r="P51" s="151"/>
      <c r="Q51" s="151">
        <f t="shared" si="18"/>
        <v>0</v>
      </c>
      <c r="R51" s="151"/>
      <c r="S51" s="151">
        <f t="shared" si="19"/>
        <v>0</v>
      </c>
      <c r="T51" s="151"/>
      <c r="U51" s="151">
        <f t="shared" si="20"/>
        <v>0</v>
      </c>
      <c r="V51" s="151"/>
      <c r="W51" s="151">
        <f t="shared" si="21"/>
        <v>0</v>
      </c>
      <c r="X51" s="151"/>
      <c r="Y51" s="151">
        <f t="shared" si="22"/>
        <v>0</v>
      </c>
      <c r="Z51" s="151">
        <f t="shared" si="23"/>
        <v>251.5</v>
      </c>
      <c r="AA51" s="151">
        <f t="shared" si="24"/>
        <v>0.24733130505272738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12"/>
        <v>0</v>
      </c>
      <c r="F52" s="152"/>
      <c r="G52" s="152">
        <f t="shared" si="13"/>
        <v>0</v>
      </c>
      <c r="H52" s="152"/>
      <c r="I52" s="152">
        <f t="shared" si="14"/>
        <v>0</v>
      </c>
      <c r="J52" s="152">
        <v>1.5</v>
      </c>
      <c r="K52" s="152">
        <f t="shared" si="15"/>
        <v>0.00508287802041555</v>
      </c>
      <c r="L52" s="152">
        <v>46.669999999999995</v>
      </c>
      <c r="M52" s="152">
        <f t="shared" si="16"/>
        <v>0.9687878838201837</v>
      </c>
      <c r="N52" s="152">
        <v>52.5</v>
      </c>
      <c r="O52" s="152">
        <f t="shared" si="17"/>
        <v>0.09983509144514033</v>
      </c>
      <c r="P52" s="152"/>
      <c r="Q52" s="152">
        <f t="shared" si="18"/>
        <v>0</v>
      </c>
      <c r="R52" s="152"/>
      <c r="S52" s="152">
        <f t="shared" si="19"/>
        <v>0</v>
      </c>
      <c r="T52" s="152">
        <v>18</v>
      </c>
      <c r="U52" s="152">
        <f t="shared" si="20"/>
        <v>0.6851452888648665</v>
      </c>
      <c r="V52" s="152"/>
      <c r="W52" s="152">
        <f t="shared" si="21"/>
        <v>0</v>
      </c>
      <c r="X52" s="152"/>
      <c r="Y52" s="152">
        <f t="shared" si="22"/>
        <v>0</v>
      </c>
      <c r="Z52" s="152">
        <f t="shared" si="23"/>
        <v>118.66999999999999</v>
      </c>
      <c r="AA52" s="152">
        <f t="shared" si="24"/>
        <v>0.11670300584734455</v>
      </c>
    </row>
    <row r="53" spans="1:27" s="2" customFormat="1" ht="12.75">
      <c r="A53" s="109" t="s">
        <v>201</v>
      </c>
      <c r="B53" s="151"/>
      <c r="C53" s="151"/>
      <c r="D53" s="151">
        <v>0.02</v>
      </c>
      <c r="E53" s="151">
        <f t="shared" si="12"/>
        <v>0.01394700139470014</v>
      </c>
      <c r="F53" s="151">
        <v>124.43000000000006</v>
      </c>
      <c r="G53" s="151">
        <f t="shared" si="13"/>
        <v>5.358096353583551</v>
      </c>
      <c r="H53" s="151">
        <v>6.73</v>
      </c>
      <c r="I53" s="151">
        <f t="shared" si="14"/>
        <v>0.8065482610675679</v>
      </c>
      <c r="J53" s="151">
        <v>20.259999999999998</v>
      </c>
      <c r="K53" s="151">
        <f t="shared" si="15"/>
        <v>0.06865273912907935</v>
      </c>
      <c r="L53" s="151">
        <v>94.17</v>
      </c>
      <c r="M53" s="151">
        <f t="shared" si="16"/>
        <v>1.9548051214773237</v>
      </c>
      <c r="N53" s="151">
        <v>19.540000000000003</v>
      </c>
      <c r="O53" s="151">
        <f t="shared" si="17"/>
        <v>0.03715767022548652</v>
      </c>
      <c r="P53" s="151">
        <v>73.52</v>
      </c>
      <c r="Q53" s="151">
        <f t="shared" si="18"/>
        <v>1.0116298909663246</v>
      </c>
      <c r="R53" s="151">
        <v>17.3</v>
      </c>
      <c r="S53" s="151">
        <f t="shared" si="19"/>
        <v>1.607642341396326</v>
      </c>
      <c r="T53" s="151">
        <v>1.1</v>
      </c>
      <c r="U53" s="151">
        <f t="shared" si="20"/>
        <v>0.04186998987507518</v>
      </c>
      <c r="V53" s="151">
        <v>0</v>
      </c>
      <c r="W53" s="151">
        <f t="shared" si="21"/>
        <v>0</v>
      </c>
      <c r="X53" s="151">
        <v>0</v>
      </c>
      <c r="Y53" s="151">
        <f t="shared" si="22"/>
        <v>0</v>
      </c>
      <c r="Z53" s="151">
        <f t="shared" si="23"/>
        <v>357.0700000000001</v>
      </c>
      <c r="AA53" s="151">
        <f t="shared" si="24"/>
        <v>0.3511514476945424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12"/>
        <v>0</v>
      </c>
      <c r="F54" s="152">
        <v>0.06</v>
      </c>
      <c r="G54" s="152">
        <f t="shared" si="13"/>
        <v>0.002583667774773068</v>
      </c>
      <c r="H54" s="152"/>
      <c r="I54" s="152">
        <f t="shared" si="14"/>
        <v>0</v>
      </c>
      <c r="J54" s="152"/>
      <c r="K54" s="152">
        <f t="shared" si="15"/>
        <v>0</v>
      </c>
      <c r="L54" s="152">
        <v>0.25</v>
      </c>
      <c r="M54" s="152">
        <f t="shared" si="16"/>
        <v>0.00518956440872179</v>
      </c>
      <c r="N54" s="152"/>
      <c r="O54" s="152">
        <f t="shared" si="17"/>
        <v>0</v>
      </c>
      <c r="P54" s="152"/>
      <c r="Q54" s="152">
        <f t="shared" si="18"/>
        <v>0</v>
      </c>
      <c r="R54" s="152"/>
      <c r="S54" s="152">
        <f t="shared" si="19"/>
        <v>0</v>
      </c>
      <c r="T54" s="152"/>
      <c r="U54" s="152">
        <f t="shared" si="20"/>
        <v>0</v>
      </c>
      <c r="V54" s="152"/>
      <c r="W54" s="152">
        <f t="shared" si="21"/>
        <v>0</v>
      </c>
      <c r="X54" s="152"/>
      <c r="Y54" s="152">
        <f t="shared" si="22"/>
        <v>0</v>
      </c>
      <c r="Z54" s="152">
        <f t="shared" si="23"/>
        <v>0.31</v>
      </c>
      <c r="AA54" s="152">
        <f t="shared" si="24"/>
        <v>0.0003048616483751312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12"/>
        <v>0</v>
      </c>
      <c r="F55" s="153">
        <v>2.1</v>
      </c>
      <c r="G55" s="153">
        <f t="shared" si="13"/>
        <v>0.09042837211705738</v>
      </c>
      <c r="H55" s="153">
        <v>8.3</v>
      </c>
      <c r="I55" s="153">
        <f t="shared" si="14"/>
        <v>0.9947029074087392</v>
      </c>
      <c r="J55" s="153">
        <v>6.45</v>
      </c>
      <c r="K55" s="153">
        <f t="shared" si="15"/>
        <v>0.021856375487786867</v>
      </c>
      <c r="L55" s="153">
        <v>12.35</v>
      </c>
      <c r="M55" s="153">
        <f t="shared" si="16"/>
        <v>0.2563644817908564</v>
      </c>
      <c r="N55" s="153">
        <v>99.82999999999998</v>
      </c>
      <c r="O55" s="153">
        <f t="shared" si="17"/>
        <v>0.18983880340892112</v>
      </c>
      <c r="P55" s="153">
        <v>6.3999999999999995</v>
      </c>
      <c r="Q55" s="153">
        <f t="shared" si="18"/>
        <v>0.08806353784255275</v>
      </c>
      <c r="R55" s="153">
        <v>0.8</v>
      </c>
      <c r="S55" s="153">
        <f t="shared" si="19"/>
        <v>0.07434184237670871</v>
      </c>
      <c r="T55" s="153"/>
      <c r="U55" s="153">
        <f t="shared" si="20"/>
        <v>0</v>
      </c>
      <c r="V55" s="153"/>
      <c r="W55" s="153">
        <f t="shared" si="21"/>
        <v>0</v>
      </c>
      <c r="X55" s="153"/>
      <c r="Y55" s="153">
        <f t="shared" si="22"/>
        <v>0</v>
      </c>
      <c r="Z55" s="153">
        <f t="shared" si="23"/>
        <v>136.23</v>
      </c>
      <c r="AA55" s="153">
        <f t="shared" si="24"/>
        <v>0.13397194309078747</v>
      </c>
    </row>
    <row r="56" spans="1:27" s="2" customFormat="1" ht="12.75">
      <c r="A56" s="110" t="s">
        <v>204</v>
      </c>
      <c r="B56" s="151"/>
      <c r="C56" s="151"/>
      <c r="D56" s="151"/>
      <c r="E56" s="151">
        <f t="shared" si="12"/>
        <v>0</v>
      </c>
      <c r="F56" s="151">
        <v>0.5</v>
      </c>
      <c r="G56" s="151">
        <f t="shared" si="13"/>
        <v>0.021530564789775566</v>
      </c>
      <c r="H56" s="151">
        <v>34.04</v>
      </c>
      <c r="I56" s="151">
        <f t="shared" si="14"/>
        <v>4.079480357613672</v>
      </c>
      <c r="J56" s="151">
        <v>621.0299999999999</v>
      </c>
      <c r="K56" s="151">
        <f t="shared" si="15"/>
        <v>2.1044131580124454</v>
      </c>
      <c r="L56" s="151">
        <v>26</v>
      </c>
      <c r="M56" s="151">
        <f t="shared" si="16"/>
        <v>0.5397146985070661</v>
      </c>
      <c r="N56" s="151">
        <v>1383.63</v>
      </c>
      <c r="O56" s="151">
        <f t="shared" si="17"/>
        <v>2.631139572880753</v>
      </c>
      <c r="P56" s="151">
        <v>3.1199999999999997</v>
      </c>
      <c r="Q56" s="151">
        <f t="shared" si="18"/>
        <v>0.042930974698244466</v>
      </c>
      <c r="R56" s="151"/>
      <c r="S56" s="151">
        <f t="shared" si="19"/>
        <v>0</v>
      </c>
      <c r="T56" s="151">
        <v>11.31</v>
      </c>
      <c r="U56" s="151">
        <f t="shared" si="20"/>
        <v>0.4304996231700912</v>
      </c>
      <c r="V56" s="151"/>
      <c r="W56" s="151">
        <f t="shared" si="21"/>
        <v>0</v>
      </c>
      <c r="X56" s="151"/>
      <c r="Y56" s="151">
        <f t="shared" si="22"/>
        <v>0</v>
      </c>
      <c r="Z56" s="151">
        <f t="shared" si="23"/>
        <v>2079.6299999999997</v>
      </c>
      <c r="AA56" s="151">
        <f t="shared" si="24"/>
        <v>2.0451594510012066</v>
      </c>
    </row>
    <row r="57" spans="1:27" s="2" customFormat="1" ht="12.75">
      <c r="A57" s="112" t="s">
        <v>205</v>
      </c>
      <c r="B57" s="152"/>
      <c r="C57" s="152"/>
      <c r="D57" s="152"/>
      <c r="E57" s="152">
        <f t="shared" si="12"/>
        <v>0</v>
      </c>
      <c r="F57" s="152">
        <v>346.94999999999993</v>
      </c>
      <c r="G57" s="152">
        <f t="shared" si="13"/>
        <v>14.940058907625264</v>
      </c>
      <c r="H57" s="152">
        <v>306.06999999999994</v>
      </c>
      <c r="I57" s="152">
        <f t="shared" si="14"/>
        <v>36.68056853862562</v>
      </c>
      <c r="J57" s="152">
        <v>101.16999999999997</v>
      </c>
      <c r="K57" s="152">
        <f t="shared" si="15"/>
        <v>0.342823179550294</v>
      </c>
      <c r="L57" s="152">
        <v>1269.33</v>
      </c>
      <c r="M57" s="152">
        <f t="shared" si="16"/>
        <v>26.349079163691318</v>
      </c>
      <c r="N57" s="152">
        <v>3710.42000000003</v>
      </c>
      <c r="O57" s="152">
        <f t="shared" si="17"/>
        <v>7.055811809521535</v>
      </c>
      <c r="P57" s="152">
        <v>628.0799999999991</v>
      </c>
      <c r="Q57" s="152">
        <f t="shared" si="18"/>
        <v>8.642335445023509</v>
      </c>
      <c r="R57" s="152">
        <v>63.39999999999999</v>
      </c>
      <c r="S57" s="152">
        <f t="shared" si="19"/>
        <v>5.8915910083541645</v>
      </c>
      <c r="T57" s="152">
        <v>14.259999999999998</v>
      </c>
      <c r="U57" s="152">
        <f t="shared" si="20"/>
        <v>0.5427873232896109</v>
      </c>
      <c r="V57" s="152">
        <v>106.75</v>
      </c>
      <c r="W57" s="152">
        <f t="shared" si="21"/>
        <v>39.169999633067924</v>
      </c>
      <c r="X57" s="152">
        <v>1.1500000000000001</v>
      </c>
      <c r="Y57" s="152">
        <f t="shared" si="22"/>
        <v>0.5062733876293198</v>
      </c>
      <c r="Z57" s="152">
        <f t="shared" si="23"/>
        <v>6547.580000000028</v>
      </c>
      <c r="AA57" s="152">
        <f t="shared" si="24"/>
        <v>6.439051715058226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12"/>
        <v>0</v>
      </c>
      <c r="F58" s="153">
        <v>2</v>
      </c>
      <c r="G58" s="153">
        <f t="shared" si="13"/>
        <v>0.08612225915910227</v>
      </c>
      <c r="H58" s="153">
        <v>46.11</v>
      </c>
      <c r="I58" s="153">
        <f t="shared" si="14"/>
        <v>5.52599410368879</v>
      </c>
      <c r="J58" s="153"/>
      <c r="K58" s="153">
        <f t="shared" si="15"/>
        <v>0</v>
      </c>
      <c r="L58" s="153">
        <v>212</v>
      </c>
      <c r="M58" s="153">
        <f t="shared" si="16"/>
        <v>4.400750618596078</v>
      </c>
      <c r="N58" s="153"/>
      <c r="O58" s="153">
        <f t="shared" si="17"/>
        <v>0</v>
      </c>
      <c r="P58" s="153"/>
      <c r="Q58" s="153">
        <f t="shared" si="18"/>
        <v>0</v>
      </c>
      <c r="R58" s="153">
        <v>0.5</v>
      </c>
      <c r="S58" s="153">
        <f t="shared" si="19"/>
        <v>0.046463651485442944</v>
      </c>
      <c r="T58" s="153"/>
      <c r="U58" s="153">
        <f t="shared" si="20"/>
        <v>0</v>
      </c>
      <c r="V58" s="153"/>
      <c r="W58" s="153">
        <f t="shared" si="21"/>
        <v>0</v>
      </c>
      <c r="X58" s="153"/>
      <c r="Y58" s="153">
        <f t="shared" si="22"/>
        <v>0</v>
      </c>
      <c r="Z58" s="153">
        <f t="shared" si="23"/>
        <v>260.61</v>
      </c>
      <c r="AA58" s="153">
        <f t="shared" si="24"/>
        <v>0.25629030381626755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12"/>
        <v>0</v>
      </c>
      <c r="F59" s="151">
        <v>4.39</v>
      </c>
      <c r="G59" s="151">
        <f t="shared" si="13"/>
        <v>0.18903835885422948</v>
      </c>
      <c r="H59" s="151">
        <v>5.14</v>
      </c>
      <c r="I59" s="151">
        <f t="shared" si="14"/>
        <v>0.615996740250713</v>
      </c>
      <c r="J59" s="151">
        <v>840.2099999999999</v>
      </c>
      <c r="K59" s="151">
        <f t="shared" si="15"/>
        <v>2.847123294355566</v>
      </c>
      <c r="L59" s="151">
        <v>148.65999999999997</v>
      </c>
      <c r="M59" s="151">
        <f t="shared" si="16"/>
        <v>3.0859225800023244</v>
      </c>
      <c r="N59" s="151">
        <v>477.30999999999995</v>
      </c>
      <c r="O59" s="151">
        <f t="shared" si="17"/>
        <v>0.9076626190034273</v>
      </c>
      <c r="P59" s="151">
        <v>30.59000000000001</v>
      </c>
      <c r="Q59" s="151">
        <f t="shared" si="18"/>
        <v>0.42091619103182654</v>
      </c>
      <c r="R59" s="151">
        <v>0.1</v>
      </c>
      <c r="S59" s="151">
        <f t="shared" si="19"/>
        <v>0.009292730297088589</v>
      </c>
      <c r="T59" s="151">
        <v>2.7</v>
      </c>
      <c r="U59" s="151">
        <f t="shared" si="20"/>
        <v>0.10277179332973</v>
      </c>
      <c r="V59" s="151">
        <v>1</v>
      </c>
      <c r="W59" s="151">
        <f t="shared" si="21"/>
        <v>0.36693208087183066</v>
      </c>
      <c r="X59" s="151">
        <v>0</v>
      </c>
      <c r="Y59" s="151">
        <f t="shared" si="22"/>
        <v>0</v>
      </c>
      <c r="Z59" s="151">
        <f t="shared" si="23"/>
        <v>1510.0999999999997</v>
      </c>
      <c r="AA59" s="151">
        <f t="shared" si="24"/>
        <v>1.4850695974557597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12"/>
        <v>0</v>
      </c>
      <c r="F60" s="152">
        <v>4.8</v>
      </c>
      <c r="G60" s="152">
        <f t="shared" si="13"/>
        <v>0.20669342198184545</v>
      </c>
      <c r="H60" s="152">
        <v>23.9</v>
      </c>
      <c r="I60" s="152">
        <f t="shared" si="14"/>
        <v>2.8642649984420316</v>
      </c>
      <c r="J60" s="152">
        <v>365.26</v>
      </c>
      <c r="K60" s="152">
        <f t="shared" si="15"/>
        <v>1.237714683824656</v>
      </c>
      <c r="L60" s="152">
        <v>8.5</v>
      </c>
      <c r="M60" s="152">
        <f t="shared" si="16"/>
        <v>0.17644518989654087</v>
      </c>
      <c r="N60" s="152">
        <v>168.13999999999996</v>
      </c>
      <c r="O60" s="152">
        <f t="shared" si="17"/>
        <v>0.3197385195349694</v>
      </c>
      <c r="P60" s="152"/>
      <c r="Q60" s="152">
        <f t="shared" si="18"/>
        <v>0</v>
      </c>
      <c r="R60" s="152">
        <v>5.829999999999999</v>
      </c>
      <c r="S60" s="152">
        <f t="shared" si="19"/>
        <v>0.5417661763202647</v>
      </c>
      <c r="T60" s="152"/>
      <c r="U60" s="152">
        <f t="shared" si="20"/>
        <v>0</v>
      </c>
      <c r="V60" s="152"/>
      <c r="W60" s="152">
        <f t="shared" si="21"/>
        <v>0</v>
      </c>
      <c r="X60" s="152">
        <v>14</v>
      </c>
      <c r="Y60" s="152">
        <f t="shared" si="22"/>
        <v>6.163328197226503</v>
      </c>
      <c r="Z60" s="152">
        <f t="shared" si="23"/>
        <v>590.43</v>
      </c>
      <c r="AA60" s="152">
        <f t="shared" si="24"/>
        <v>0.5806434291939635</v>
      </c>
    </row>
    <row r="61" spans="1:27" s="2" customFormat="1" ht="12.75">
      <c r="A61" s="109" t="s">
        <v>209</v>
      </c>
      <c r="B61" s="153"/>
      <c r="C61" s="153"/>
      <c r="D61" s="153">
        <v>2.2199999999999998</v>
      </c>
      <c r="E61" s="153">
        <f t="shared" si="12"/>
        <v>1.5481171548117152</v>
      </c>
      <c r="F61" s="153">
        <v>418.2099999999998</v>
      </c>
      <c r="G61" s="153">
        <f t="shared" si="13"/>
        <v>18.008595001464073</v>
      </c>
      <c r="H61" s="153">
        <v>158.90999999999994</v>
      </c>
      <c r="I61" s="153">
        <f t="shared" si="14"/>
        <v>19.0443661465449</v>
      </c>
      <c r="J61" s="153">
        <v>865.8899999999999</v>
      </c>
      <c r="K61" s="153">
        <f t="shared" si="15"/>
        <v>2.93414216606508</v>
      </c>
      <c r="L61" s="153">
        <v>351.8299999999999</v>
      </c>
      <c r="M61" s="153">
        <f t="shared" si="16"/>
        <v>7.303377783682348</v>
      </c>
      <c r="N61" s="153">
        <v>22445.040000000066</v>
      </c>
      <c r="O61" s="153">
        <f t="shared" si="17"/>
        <v>42.681954683615984</v>
      </c>
      <c r="P61" s="153">
        <v>4975.520000000054</v>
      </c>
      <c r="Q61" s="153">
        <f t="shared" si="18"/>
        <v>68.46279590724733</v>
      </c>
      <c r="R61" s="153">
        <v>76.82</v>
      </c>
      <c r="S61" s="153">
        <f t="shared" si="19"/>
        <v>7.138675414223453</v>
      </c>
      <c r="T61" s="153">
        <v>200.15999999999994</v>
      </c>
      <c r="U61" s="153">
        <f t="shared" si="20"/>
        <v>7.618815612177314</v>
      </c>
      <c r="V61" s="153"/>
      <c r="W61" s="153">
        <f t="shared" si="21"/>
        <v>0</v>
      </c>
      <c r="X61" s="153"/>
      <c r="Y61" s="153">
        <f t="shared" si="22"/>
        <v>0</v>
      </c>
      <c r="Z61" s="153">
        <f t="shared" si="23"/>
        <v>29494.60000000012</v>
      </c>
      <c r="AA61" s="153">
        <f t="shared" si="24"/>
        <v>29.005717336016712</v>
      </c>
    </row>
    <row r="62" spans="1:27" s="2" customFormat="1" ht="12.75">
      <c r="A62" s="110" t="s">
        <v>210</v>
      </c>
      <c r="B62" s="151"/>
      <c r="C62" s="151"/>
      <c r="D62" s="151">
        <v>31.03</v>
      </c>
      <c r="E62" s="151">
        <f t="shared" si="12"/>
        <v>21.63877266387727</v>
      </c>
      <c r="F62" s="151">
        <v>13.7</v>
      </c>
      <c r="G62" s="151">
        <f t="shared" si="13"/>
        <v>0.5899374752398505</v>
      </c>
      <c r="H62" s="151">
        <v>9.11</v>
      </c>
      <c r="I62" s="151">
        <f t="shared" si="14"/>
        <v>1.0917763236739293</v>
      </c>
      <c r="J62" s="151">
        <v>6.7</v>
      </c>
      <c r="K62" s="151">
        <f t="shared" si="15"/>
        <v>0.02270352182452279</v>
      </c>
      <c r="L62" s="151">
        <v>1.5</v>
      </c>
      <c r="M62" s="151">
        <f t="shared" si="16"/>
        <v>0.03113738645233074</v>
      </c>
      <c r="N62" s="151">
        <v>22.02</v>
      </c>
      <c r="O62" s="151">
        <f t="shared" si="17"/>
        <v>0.041873689783276005</v>
      </c>
      <c r="P62" s="151">
        <v>57.220000000000006</v>
      </c>
      <c r="Q62" s="151">
        <f t="shared" si="18"/>
        <v>0.7873430680235733</v>
      </c>
      <c r="R62" s="151"/>
      <c r="S62" s="151">
        <f t="shared" si="19"/>
        <v>0</v>
      </c>
      <c r="T62" s="151"/>
      <c r="U62" s="151">
        <f t="shared" si="20"/>
        <v>0</v>
      </c>
      <c r="V62" s="151"/>
      <c r="W62" s="151">
        <f t="shared" si="21"/>
        <v>0</v>
      </c>
      <c r="X62" s="151"/>
      <c r="Y62" s="151">
        <f t="shared" si="22"/>
        <v>0</v>
      </c>
      <c r="Z62" s="151">
        <f t="shared" si="23"/>
        <v>141.28</v>
      </c>
      <c r="AA62" s="151">
        <f t="shared" si="24"/>
        <v>0.1389382376852856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12"/>
        <v>0</v>
      </c>
      <c r="F63" s="151"/>
      <c r="G63" s="151">
        <f t="shared" si="13"/>
        <v>0</v>
      </c>
      <c r="H63" s="151"/>
      <c r="I63" s="151">
        <f t="shared" si="14"/>
        <v>0</v>
      </c>
      <c r="J63" s="151">
        <v>0.1</v>
      </c>
      <c r="K63" s="151">
        <f t="shared" si="15"/>
        <v>0.00033885853469437004</v>
      </c>
      <c r="L63" s="151"/>
      <c r="M63" s="151">
        <f t="shared" si="16"/>
        <v>0</v>
      </c>
      <c r="N63" s="151">
        <v>22.010000000000012</v>
      </c>
      <c r="O63" s="151">
        <f t="shared" si="17"/>
        <v>0.041854673575381716</v>
      </c>
      <c r="P63" s="151">
        <v>16.21</v>
      </c>
      <c r="Q63" s="151">
        <f t="shared" si="18"/>
        <v>0.22304842944184067</v>
      </c>
      <c r="R63" s="151"/>
      <c r="S63" s="151">
        <f t="shared" si="19"/>
        <v>0</v>
      </c>
      <c r="T63" s="151"/>
      <c r="U63" s="151">
        <f t="shared" si="20"/>
        <v>0</v>
      </c>
      <c r="V63" s="151"/>
      <c r="W63" s="151">
        <f t="shared" si="21"/>
        <v>0</v>
      </c>
      <c r="X63" s="151"/>
      <c r="Y63" s="151">
        <f t="shared" si="22"/>
        <v>0</v>
      </c>
      <c r="Z63" s="151">
        <f t="shared" si="23"/>
        <v>38.320000000000014</v>
      </c>
      <c r="AA63" s="151">
        <f t="shared" si="24"/>
        <v>0.03768483343785494</v>
      </c>
    </row>
    <row r="64" spans="1:27" s="2" customFormat="1" ht="12.75">
      <c r="A64" s="112" t="s">
        <v>212</v>
      </c>
      <c r="B64" s="152"/>
      <c r="C64" s="152"/>
      <c r="D64" s="152">
        <v>101</v>
      </c>
      <c r="E64" s="152">
        <f t="shared" si="12"/>
        <v>70.43235704323571</v>
      </c>
      <c r="F64" s="152">
        <v>0.75</v>
      </c>
      <c r="G64" s="152">
        <f t="shared" si="13"/>
        <v>0.03229584718466335</v>
      </c>
      <c r="H64" s="152">
        <v>0</v>
      </c>
      <c r="I64" s="152">
        <f t="shared" si="14"/>
        <v>0</v>
      </c>
      <c r="J64" s="152">
        <v>189.4</v>
      </c>
      <c r="K64" s="152">
        <f t="shared" si="15"/>
        <v>0.6417980647111368</v>
      </c>
      <c r="L64" s="152"/>
      <c r="M64" s="152">
        <f t="shared" si="16"/>
        <v>0</v>
      </c>
      <c r="N64" s="152">
        <v>4.3</v>
      </c>
      <c r="O64" s="152">
        <f t="shared" si="17"/>
        <v>0.00817696939455435</v>
      </c>
      <c r="P64" s="152">
        <v>1.51</v>
      </c>
      <c r="Q64" s="152">
        <f t="shared" si="18"/>
        <v>0.020777490959727293</v>
      </c>
      <c r="R64" s="152">
        <v>0</v>
      </c>
      <c r="S64" s="152">
        <f t="shared" si="19"/>
        <v>0</v>
      </c>
      <c r="T64" s="152">
        <v>0</v>
      </c>
      <c r="U64" s="152">
        <f t="shared" si="20"/>
        <v>0</v>
      </c>
      <c r="V64" s="152">
        <v>0</v>
      </c>
      <c r="W64" s="152">
        <f t="shared" si="21"/>
        <v>0</v>
      </c>
      <c r="X64" s="152">
        <v>0</v>
      </c>
      <c r="Y64" s="152">
        <f t="shared" si="22"/>
        <v>0</v>
      </c>
      <c r="Z64" s="152">
        <f t="shared" si="23"/>
        <v>296.96</v>
      </c>
      <c r="AA64" s="152">
        <f t="shared" si="24"/>
        <v>0.29203779064993207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12"/>
        <v>0</v>
      </c>
      <c r="F65" s="153"/>
      <c r="G65" s="153">
        <f t="shared" si="13"/>
        <v>0</v>
      </c>
      <c r="H65" s="153">
        <v>0.1</v>
      </c>
      <c r="I65" s="153">
        <f t="shared" si="14"/>
        <v>0.011984372378418543</v>
      </c>
      <c r="J65" s="153">
        <v>1</v>
      </c>
      <c r="K65" s="153">
        <f t="shared" si="15"/>
        <v>0.0033885853469437003</v>
      </c>
      <c r="L65" s="153"/>
      <c r="M65" s="153">
        <f t="shared" si="16"/>
        <v>0</v>
      </c>
      <c r="N65" s="153">
        <v>81.31</v>
      </c>
      <c r="O65" s="153">
        <f t="shared" si="17"/>
        <v>0.1546207863886545</v>
      </c>
      <c r="P65" s="153">
        <v>10.669999999999998</v>
      </c>
      <c r="Q65" s="153">
        <f t="shared" si="18"/>
        <v>0.1468184294968809</v>
      </c>
      <c r="R65" s="153"/>
      <c r="S65" s="153">
        <f t="shared" si="19"/>
        <v>0</v>
      </c>
      <c r="T65" s="153"/>
      <c r="U65" s="153">
        <f t="shared" si="20"/>
        <v>0</v>
      </c>
      <c r="V65" s="153"/>
      <c r="W65" s="153">
        <f t="shared" si="21"/>
        <v>0</v>
      </c>
      <c r="X65" s="153"/>
      <c r="Y65" s="153">
        <f t="shared" si="22"/>
        <v>0</v>
      </c>
      <c r="Z65" s="153">
        <f t="shared" si="23"/>
        <v>93.08</v>
      </c>
      <c r="AA65" s="153">
        <f t="shared" si="24"/>
        <v>0.09153716848631359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12"/>
        <v>0</v>
      </c>
      <c r="F66" s="151"/>
      <c r="G66" s="151">
        <f t="shared" si="13"/>
        <v>0</v>
      </c>
      <c r="H66" s="151">
        <v>0.11</v>
      </c>
      <c r="I66" s="151">
        <f t="shared" si="14"/>
        <v>0.013182809616260395</v>
      </c>
      <c r="J66" s="151">
        <v>61.1</v>
      </c>
      <c r="K66" s="151">
        <f t="shared" si="15"/>
        <v>0.2070425646982601</v>
      </c>
      <c r="L66" s="151">
        <v>68.56000000000002</v>
      </c>
      <c r="M66" s="151">
        <f t="shared" si="16"/>
        <v>1.423186143447864</v>
      </c>
      <c r="N66" s="151">
        <v>18025.599999999995</v>
      </c>
      <c r="O66" s="151">
        <f t="shared" si="17"/>
        <v>34.27785570197183</v>
      </c>
      <c r="P66" s="151">
        <v>35.65</v>
      </c>
      <c r="Q66" s="151">
        <f t="shared" si="18"/>
        <v>0.49054142563859465</v>
      </c>
      <c r="R66" s="151">
        <v>7.4399999999999995</v>
      </c>
      <c r="S66" s="151">
        <f t="shared" si="19"/>
        <v>0.6913791341033909</v>
      </c>
      <c r="T66" s="151">
        <v>6.1</v>
      </c>
      <c r="U66" s="151">
        <f t="shared" si="20"/>
        <v>0.2321881256708714</v>
      </c>
      <c r="V66" s="151"/>
      <c r="W66" s="151">
        <f t="shared" si="21"/>
        <v>0</v>
      </c>
      <c r="X66" s="151"/>
      <c r="Y66" s="151">
        <f t="shared" si="22"/>
        <v>0</v>
      </c>
      <c r="Z66" s="151">
        <f t="shared" si="23"/>
        <v>18204.559999999994</v>
      </c>
      <c r="AA66" s="151">
        <f t="shared" si="24"/>
        <v>17.902813450141856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12"/>
        <v>0</v>
      </c>
      <c r="F67" s="152">
        <v>1135.87</v>
      </c>
      <c r="G67" s="152">
        <f t="shared" si="13"/>
        <v>48.911845255524746</v>
      </c>
      <c r="H67" s="152">
        <v>0</v>
      </c>
      <c r="I67" s="152">
        <f t="shared" si="14"/>
        <v>0</v>
      </c>
      <c r="J67" s="152">
        <v>8</v>
      </c>
      <c r="K67" s="152">
        <f t="shared" si="15"/>
        <v>0.027108682775549602</v>
      </c>
      <c r="L67" s="152">
        <v>1345.84</v>
      </c>
      <c r="M67" s="152">
        <f t="shared" si="16"/>
        <v>27.93729345533653</v>
      </c>
      <c r="N67" s="152">
        <v>52.09</v>
      </c>
      <c r="O67" s="152">
        <f t="shared" si="17"/>
        <v>0.09905542692147354</v>
      </c>
      <c r="P67" s="152">
        <v>133.31000000000003</v>
      </c>
      <c r="Q67" s="152">
        <f t="shared" si="18"/>
        <v>1.8343359734047986</v>
      </c>
      <c r="R67" s="152">
        <v>0.3</v>
      </c>
      <c r="S67" s="152">
        <f t="shared" si="19"/>
        <v>0.027878190891265763</v>
      </c>
      <c r="T67" s="152">
        <v>0</v>
      </c>
      <c r="U67" s="152">
        <f t="shared" si="20"/>
        <v>0</v>
      </c>
      <c r="V67" s="152">
        <v>1</v>
      </c>
      <c r="W67" s="152">
        <f t="shared" si="21"/>
        <v>0.36693208087183066</v>
      </c>
      <c r="X67" s="152">
        <v>0</v>
      </c>
      <c r="Y67" s="152">
        <f t="shared" si="22"/>
        <v>0</v>
      </c>
      <c r="Z67" s="152">
        <f t="shared" si="23"/>
        <v>2676.4100000000003</v>
      </c>
      <c r="AA67" s="152">
        <f t="shared" si="24"/>
        <v>2.6320476268635</v>
      </c>
    </row>
    <row r="68" spans="1:27" s="2" customFormat="1" ht="12.75">
      <c r="A68" s="115" t="s">
        <v>216</v>
      </c>
      <c r="B68" s="154"/>
      <c r="C68" s="154"/>
      <c r="D68" s="154">
        <v>7.079999999999999</v>
      </c>
      <c r="E68" s="154">
        <f t="shared" si="12"/>
        <v>4.937238493723848</v>
      </c>
      <c r="F68" s="154">
        <v>139.17000000000002</v>
      </c>
      <c r="G68" s="154">
        <f t="shared" si="13"/>
        <v>5.992817403586132</v>
      </c>
      <c r="H68" s="154">
        <v>0</v>
      </c>
      <c r="I68" s="154">
        <f t="shared" si="14"/>
        <v>0</v>
      </c>
      <c r="J68" s="154"/>
      <c r="K68" s="154">
        <f t="shared" si="15"/>
        <v>0</v>
      </c>
      <c r="L68" s="154">
        <v>55.129999999999995</v>
      </c>
      <c r="M68" s="154">
        <f t="shared" si="16"/>
        <v>1.1444027434113289</v>
      </c>
      <c r="N68" s="154">
        <v>3048.3100000000054</v>
      </c>
      <c r="O68" s="154">
        <f t="shared" si="17"/>
        <v>5.796729668631167</v>
      </c>
      <c r="P68" s="154">
        <v>320.31999999999994</v>
      </c>
      <c r="Q68" s="154">
        <f t="shared" si="18"/>
        <v>4.407580069019764</v>
      </c>
      <c r="R68" s="154">
        <v>704.68</v>
      </c>
      <c r="S68" s="154">
        <f t="shared" si="19"/>
        <v>65.48401185752385</v>
      </c>
      <c r="T68" s="154">
        <v>502.0500000000001</v>
      </c>
      <c r="U68" s="154">
        <f t="shared" si="20"/>
        <v>19.10984401525591</v>
      </c>
      <c r="V68" s="154">
        <v>17.82</v>
      </c>
      <c r="W68" s="154">
        <f t="shared" si="21"/>
        <v>6.538729681136022</v>
      </c>
      <c r="X68" s="154">
        <v>180.53</v>
      </c>
      <c r="Y68" s="154">
        <f t="shared" si="22"/>
        <v>79.47611710323574</v>
      </c>
      <c r="Z68" s="154">
        <f t="shared" si="23"/>
        <v>4975.090000000006</v>
      </c>
      <c r="AA68" s="154">
        <f t="shared" si="24"/>
        <v>4.892626252305268</v>
      </c>
    </row>
    <row r="69" spans="1:27" ht="15">
      <c r="A69" s="86" t="s">
        <v>36</v>
      </c>
      <c r="B69" s="117">
        <f aca="true" t="shared" si="25" ref="B69:AA69">SUM(B29:B68)</f>
        <v>0</v>
      </c>
      <c r="C69" s="117">
        <f t="shared" si="25"/>
        <v>0</v>
      </c>
      <c r="D69" s="117">
        <f t="shared" si="25"/>
        <v>143.4</v>
      </c>
      <c r="E69" s="117">
        <f t="shared" si="25"/>
        <v>100.00000000000001</v>
      </c>
      <c r="F69" s="117">
        <f t="shared" si="25"/>
        <v>2322.2799999999997</v>
      </c>
      <c r="G69" s="117">
        <f t="shared" si="25"/>
        <v>100</v>
      </c>
      <c r="H69" s="117">
        <f t="shared" si="25"/>
        <v>834.42</v>
      </c>
      <c r="I69" s="117">
        <f t="shared" si="25"/>
        <v>99.99999999999997</v>
      </c>
      <c r="J69" s="117">
        <f t="shared" si="25"/>
        <v>29510.839999999993</v>
      </c>
      <c r="K69" s="117">
        <f t="shared" si="25"/>
        <v>100.00000000000001</v>
      </c>
      <c r="L69" s="117">
        <f t="shared" si="25"/>
        <v>4817.36</v>
      </c>
      <c r="M69" s="117">
        <f t="shared" si="25"/>
        <v>100</v>
      </c>
      <c r="N69" s="117">
        <f t="shared" si="25"/>
        <v>52586.720000000096</v>
      </c>
      <c r="O69" s="117">
        <f t="shared" si="25"/>
        <v>99.99999999999999</v>
      </c>
      <c r="P69" s="117">
        <f t="shared" si="25"/>
        <v>7267.480000000053</v>
      </c>
      <c r="Q69" s="117">
        <f t="shared" si="25"/>
        <v>100</v>
      </c>
      <c r="R69" s="117">
        <f t="shared" si="25"/>
        <v>1076.11</v>
      </c>
      <c r="S69" s="117">
        <f t="shared" si="25"/>
        <v>100</v>
      </c>
      <c r="T69" s="117">
        <f t="shared" si="25"/>
        <v>2627.18</v>
      </c>
      <c r="U69" s="117">
        <f t="shared" si="25"/>
        <v>100</v>
      </c>
      <c r="V69" s="117">
        <f t="shared" si="25"/>
        <v>272.53</v>
      </c>
      <c r="W69" s="117">
        <f t="shared" si="25"/>
        <v>100.00000000000001</v>
      </c>
      <c r="X69" s="117">
        <f t="shared" si="25"/>
        <v>227.15</v>
      </c>
      <c r="Y69" s="117">
        <f t="shared" si="25"/>
        <v>99.99999999999999</v>
      </c>
      <c r="Z69" s="117">
        <f t="shared" si="25"/>
        <v>101685.47000000016</v>
      </c>
      <c r="AA69" s="117">
        <f t="shared" si="25"/>
        <v>99.99999999999996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710937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7.8515625" style="0" customWidth="1"/>
    <col min="12" max="12" width="5.8515625" style="0" customWidth="1"/>
    <col min="13" max="13" width="6.421875" style="0" customWidth="1"/>
    <col min="14" max="14" width="7.8515625" style="0" customWidth="1"/>
    <col min="15" max="17" width="6.421875" style="0" customWidth="1"/>
    <col min="18" max="18" width="5.8515625" style="0" bestFit="1" customWidth="1"/>
    <col min="19" max="19" width="6.421875" style="0" customWidth="1"/>
    <col min="20" max="20" width="8.8515625" style="0" customWidth="1"/>
    <col min="21" max="21" width="6.421875" style="0" customWidth="1"/>
    <col min="22" max="22" width="8.421875" style="0" customWidth="1"/>
    <col min="23" max="23" width="7.140625" style="0" customWidth="1"/>
    <col min="24" max="24" width="7.00390625" style="0" customWidth="1"/>
    <col min="25" max="25" width="7.28125" style="0" customWidth="1"/>
    <col min="26" max="26" width="9.0039062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252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8">
      <c r="A5" s="197" t="s">
        <v>222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7" spans="1:27" ht="24.75" customHeight="1">
      <c r="A7" s="219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6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7" t="s">
        <v>253</v>
      </c>
      <c r="AA8" s="229" t="s">
        <v>3</v>
      </c>
    </row>
    <row r="9" spans="1:27" ht="24.75" customHeight="1">
      <c r="A9" s="220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8"/>
      <c r="AA9" s="203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615.06</v>
      </c>
      <c r="G10" s="133">
        <f aca="true" t="shared" si="1" ref="G10:G19">((F10/F$19*100))</f>
        <v>11.217561157101667</v>
      </c>
      <c r="H10" s="118">
        <f>SUM(H30:H38)</f>
        <v>17</v>
      </c>
      <c r="I10" s="133">
        <f aca="true" t="shared" si="2" ref="I10:I19">((H10/H$19*100))</f>
        <v>1.02059194332713</v>
      </c>
      <c r="J10" s="118">
        <v>17.2</v>
      </c>
      <c r="K10" s="133">
        <f aca="true" t="shared" si="3" ref="K10:K19">((J10/J$19*100))</f>
        <v>1.635633998364366</v>
      </c>
      <c r="L10" s="118">
        <v>219.52</v>
      </c>
      <c r="M10" s="133">
        <f aca="true" t="shared" si="4" ref="M10:M19">((L10/L$19*100))</f>
        <v>11.63895486935867</v>
      </c>
      <c r="N10" s="134">
        <v>262.49</v>
      </c>
      <c r="O10" s="133">
        <f aca="true" t="shared" si="5" ref="O10:O19">((N10/N$19*100))</f>
        <v>3.980402028338509</v>
      </c>
      <c r="P10" s="118">
        <f>SUM(P30:P38)</f>
        <v>194.20999999999995</v>
      </c>
      <c r="Q10" s="133">
        <f aca="true" t="shared" si="6" ref="Q10:S19">((P10/P$19*100))</f>
        <v>6.81170908274643</v>
      </c>
      <c r="R10" s="118">
        <f>SUM(R30:R38)</f>
        <v>556.0500000000001</v>
      </c>
      <c r="S10" s="133">
        <f t="shared" si="6"/>
        <v>30.1570084334409</v>
      </c>
      <c r="T10" s="118">
        <f>SUM(T30:T38)</f>
        <v>32491.239999999994</v>
      </c>
      <c r="U10" s="133">
        <f aca="true" t="shared" si="7" ref="U10:U19">((T10/T$19*100))</f>
        <v>83.57161523440311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0</v>
      </c>
      <c r="Y10" s="133">
        <f aca="true" t="shared" si="9" ref="Y10:Y19">((X10/X$19*100))</f>
        <v>0</v>
      </c>
      <c r="Z10" s="98">
        <f>SUM(B10+D10+F10+H10+J10+L10+N10+P10+T10+V10+X10+R10)</f>
        <v>34372.77</v>
      </c>
      <c r="AA10" s="133">
        <f aca="true" t="shared" si="10" ref="AA10:AA19">((Z10/Z$19*100))</f>
        <v>37.8231489387924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41.77</v>
      </c>
      <c r="E11" s="135">
        <f t="shared" si="0"/>
        <v>10.28032782850533</v>
      </c>
      <c r="F11" s="119">
        <v>1.33</v>
      </c>
      <c r="G11" s="135">
        <f t="shared" si="1"/>
        <v>0.024256749486139914</v>
      </c>
      <c r="H11" s="119">
        <f>SUM(H39:H46)</f>
        <v>557.9300000000001</v>
      </c>
      <c r="I11" s="135">
        <f t="shared" si="2"/>
        <v>33.49522723179446</v>
      </c>
      <c r="J11" s="119">
        <v>35.72</v>
      </c>
      <c r="K11" s="135">
        <f t="shared" si="3"/>
        <v>3.3967933966032064</v>
      </c>
      <c r="L11" s="119">
        <v>106.35</v>
      </c>
      <c r="M11" s="135">
        <f t="shared" si="4"/>
        <v>5.6386791652528</v>
      </c>
      <c r="N11" s="136">
        <v>291.14</v>
      </c>
      <c r="O11" s="135">
        <f t="shared" si="5"/>
        <v>4.414851028726707</v>
      </c>
      <c r="P11" s="119">
        <f>SUM(P39:P46)</f>
        <v>855.1000000000001</v>
      </c>
      <c r="Q11" s="135">
        <f t="shared" si="6"/>
        <v>29.991722551137812</v>
      </c>
      <c r="R11" s="119">
        <f>SUM(R39:R46)</f>
        <v>1.7</v>
      </c>
      <c r="S11" s="135">
        <f t="shared" si="6"/>
        <v>0.09219838923990564</v>
      </c>
      <c r="T11" s="119">
        <f>SUM(T39:T46)</f>
        <v>70.9</v>
      </c>
      <c r="U11" s="135">
        <f t="shared" si="7"/>
        <v>0.18236384699750402</v>
      </c>
      <c r="V11" s="119">
        <f>SUM(V39:V46)</f>
        <v>17054.7</v>
      </c>
      <c r="W11" s="135">
        <f t="shared" si="8"/>
        <v>56.47964196807611</v>
      </c>
      <c r="X11" s="119">
        <f>SUM(X39:X46)</f>
        <v>0.25</v>
      </c>
      <c r="Y11" s="135">
        <f t="shared" si="9"/>
        <v>1.1973180076628354</v>
      </c>
      <c r="Z11" s="101">
        <f aca="true" t="shared" si="11" ref="Z11:Z18">SUM(B11+D11+F11+H11+J11+L11+N11+P11+T11+V11+X11+R11)</f>
        <v>19016.890000000003</v>
      </c>
      <c r="AA11" s="135">
        <f t="shared" si="10"/>
        <v>20.925827706717612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5.05</v>
      </c>
      <c r="E12" s="135">
        <f t="shared" si="0"/>
        <v>1.2428933572887695</v>
      </c>
      <c r="F12" s="119">
        <v>3.2</v>
      </c>
      <c r="G12" s="135">
        <f t="shared" si="1"/>
        <v>0.05836210402680281</v>
      </c>
      <c r="H12" s="119">
        <f>SUM(H47:H52)</f>
        <v>23.8</v>
      </c>
      <c r="I12" s="135">
        <f t="shared" si="2"/>
        <v>1.428828720657982</v>
      </c>
      <c r="J12" s="119">
        <v>223.8</v>
      </c>
      <c r="K12" s="135">
        <f t="shared" si="3"/>
        <v>21.28226097871774</v>
      </c>
      <c r="L12" s="119">
        <v>249.25</v>
      </c>
      <c r="M12" s="135">
        <f t="shared" si="4"/>
        <v>13.21524007465219</v>
      </c>
      <c r="N12" s="136">
        <v>61.06</v>
      </c>
      <c r="O12" s="135">
        <f t="shared" si="5"/>
        <v>0.9259146933229813</v>
      </c>
      <c r="P12" s="119">
        <f>SUM(P47:P52)</f>
        <v>23.08</v>
      </c>
      <c r="Q12" s="135">
        <f t="shared" si="6"/>
        <v>0.8095064395746233</v>
      </c>
      <c r="R12" s="119">
        <f>SUM(R47:R52)</f>
        <v>0</v>
      </c>
      <c r="S12" s="135">
        <f t="shared" si="6"/>
        <v>0</v>
      </c>
      <c r="T12" s="119">
        <f>SUM(T47:T52)</f>
        <v>1</v>
      </c>
      <c r="U12" s="135">
        <f t="shared" si="7"/>
        <v>0.0025721276022214953</v>
      </c>
      <c r="V12" s="119">
        <f>SUM(V47:V52)</f>
        <v>4.5</v>
      </c>
      <c r="W12" s="135">
        <f t="shared" si="8"/>
        <v>0.014902542340606548</v>
      </c>
      <c r="X12" s="119">
        <f>SUM(X47:X52)</f>
        <v>5.859999999999999</v>
      </c>
      <c r="Y12" s="135">
        <f t="shared" si="9"/>
        <v>28.065134099616856</v>
      </c>
      <c r="Z12" s="101">
        <f t="shared" si="11"/>
        <v>600.6000000000001</v>
      </c>
      <c r="AA12" s="135">
        <f t="shared" si="10"/>
        <v>0.6608889319260194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2.85</v>
      </c>
      <c r="E13" s="135">
        <f t="shared" si="0"/>
        <v>0.7014348650045532</v>
      </c>
      <c r="F13" s="119">
        <v>215.45</v>
      </c>
      <c r="G13" s="135">
        <f t="shared" si="1"/>
        <v>3.9294110351795823</v>
      </c>
      <c r="H13" s="119">
        <f>SUM(H53:H54)</f>
        <v>58.75</v>
      </c>
      <c r="I13" s="135">
        <f t="shared" si="2"/>
        <v>3.5270456864981696</v>
      </c>
      <c r="J13" s="119">
        <v>211.9</v>
      </c>
      <c r="K13" s="135">
        <f t="shared" si="3"/>
        <v>20.150630479849372</v>
      </c>
      <c r="L13" s="119">
        <v>6.95</v>
      </c>
      <c r="M13" s="135">
        <f t="shared" si="4"/>
        <v>0.36848914149983036</v>
      </c>
      <c r="N13" s="136">
        <v>60.01</v>
      </c>
      <c r="O13" s="135">
        <f t="shared" si="5"/>
        <v>0.9099924786490681</v>
      </c>
      <c r="P13" s="119">
        <f>SUM(P53:P54)</f>
        <v>5.339999999999999</v>
      </c>
      <c r="Q13" s="135">
        <f t="shared" si="6"/>
        <v>0.1872948174752378</v>
      </c>
      <c r="R13" s="119">
        <f>SUM(R53:R54)</f>
        <v>0</v>
      </c>
      <c r="S13" s="135">
        <f t="shared" si="6"/>
        <v>0</v>
      </c>
      <c r="T13" s="119">
        <f>SUM(T53:T54)</f>
        <v>4.32</v>
      </c>
      <c r="U13" s="135">
        <f t="shared" si="7"/>
        <v>0.01111159124159686</v>
      </c>
      <c r="V13" s="119">
        <f>SUM(V53:V54)</f>
        <v>0</v>
      </c>
      <c r="W13" s="135">
        <f t="shared" si="8"/>
        <v>0</v>
      </c>
      <c r="X13" s="119">
        <f>SUM(X53:X54)</f>
        <v>0.25</v>
      </c>
      <c r="Y13" s="135">
        <f t="shared" si="9"/>
        <v>1.1973180076628354</v>
      </c>
      <c r="Z13" s="101">
        <f t="shared" si="11"/>
        <v>565.82</v>
      </c>
      <c r="AA13" s="135">
        <f t="shared" si="10"/>
        <v>0.6226176747625378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88.14</v>
      </c>
      <c r="E14" s="135">
        <f t="shared" si="0"/>
        <v>21.692796140877654</v>
      </c>
      <c r="F14" s="119">
        <v>1780.62</v>
      </c>
      <c r="G14" s="135">
        <f t="shared" si="1"/>
        <v>32.47522802256425</v>
      </c>
      <c r="H14" s="119">
        <f>SUM(H55:H57)</f>
        <v>423.52999999999975</v>
      </c>
      <c r="I14" s="135">
        <f t="shared" si="2"/>
        <v>25.426547397490534</v>
      </c>
      <c r="J14" s="119">
        <v>268.62</v>
      </c>
      <c r="K14" s="135">
        <f t="shared" si="3"/>
        <v>25.544418874455584</v>
      </c>
      <c r="L14" s="119">
        <v>409.29</v>
      </c>
      <c r="M14" s="135">
        <f t="shared" si="4"/>
        <v>21.700564133016627</v>
      </c>
      <c r="N14" s="136">
        <v>1818.9</v>
      </c>
      <c r="O14" s="135">
        <f t="shared" si="5"/>
        <v>27.581825019409933</v>
      </c>
      <c r="P14" s="119">
        <f>SUM(P55:P57)</f>
        <v>582.6299999999994</v>
      </c>
      <c r="Q14" s="135">
        <f t="shared" si="6"/>
        <v>20.435127248239272</v>
      </c>
      <c r="R14" s="119">
        <f>SUM(R55:R57)</f>
        <v>71.19</v>
      </c>
      <c r="S14" s="135">
        <f t="shared" si="6"/>
        <v>3.860943135287578</v>
      </c>
      <c r="T14" s="119">
        <f>SUM(T55:T57)</f>
        <v>259.85</v>
      </c>
      <c r="U14" s="135">
        <f t="shared" si="7"/>
        <v>0.6683673574372556</v>
      </c>
      <c r="V14" s="119">
        <f>SUM(V55:V57)</f>
        <v>2</v>
      </c>
      <c r="W14" s="135">
        <f t="shared" si="8"/>
        <v>0.006623352151380687</v>
      </c>
      <c r="X14" s="119">
        <f>SUM(X55:X57)</f>
        <v>2.5399999999999996</v>
      </c>
      <c r="Y14" s="135">
        <f t="shared" si="9"/>
        <v>12.164750957854405</v>
      </c>
      <c r="Z14" s="101">
        <f t="shared" si="11"/>
        <v>5707.3099999999995</v>
      </c>
      <c r="AA14" s="135">
        <f t="shared" si="10"/>
        <v>6.280216466984164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250.2</v>
      </c>
      <c r="E15" s="135">
        <f t="shared" si="0"/>
        <v>61.57859762250498</v>
      </c>
      <c r="F15" s="119">
        <v>659.73</v>
      </c>
      <c r="G15" s="135">
        <f t="shared" si="1"/>
        <v>12.032259653000816</v>
      </c>
      <c r="H15" s="119">
        <f>SUM(H58:H60)</f>
        <v>118.75</v>
      </c>
      <c r="I15" s="135">
        <f t="shared" si="2"/>
        <v>7.129134898240981</v>
      </c>
      <c r="J15" s="119">
        <v>140.7</v>
      </c>
      <c r="K15" s="135">
        <f t="shared" si="3"/>
        <v>13.379866486620134</v>
      </c>
      <c r="L15" s="119">
        <v>47.56</v>
      </c>
      <c r="M15" s="135">
        <f t="shared" si="4"/>
        <v>2.521632168306753</v>
      </c>
      <c r="N15" s="136">
        <v>31.98</v>
      </c>
      <c r="O15" s="135">
        <f t="shared" si="5"/>
        <v>0.48494516692546574</v>
      </c>
      <c r="P15" s="119">
        <f>SUM(P58:P60)</f>
        <v>19.800000000000008</v>
      </c>
      <c r="Q15" s="135">
        <f t="shared" si="6"/>
        <v>0.6944639299643652</v>
      </c>
      <c r="R15" s="119">
        <f>SUM(R58:R60)</f>
        <v>301.55</v>
      </c>
      <c r="S15" s="135">
        <f t="shared" si="6"/>
        <v>16.35436722076091</v>
      </c>
      <c r="T15" s="119">
        <f>SUM(T58:T60)</f>
        <v>1.3</v>
      </c>
      <c r="U15" s="135">
        <f t="shared" si="7"/>
        <v>0.0033437658828879436</v>
      </c>
      <c r="V15" s="119">
        <f>SUM(V58:V60)</f>
        <v>0.5</v>
      </c>
      <c r="W15" s="135">
        <f t="shared" si="8"/>
        <v>0.0016558380378451718</v>
      </c>
      <c r="X15" s="119">
        <f>SUM(X58:X60)</f>
        <v>0</v>
      </c>
      <c r="Y15" s="135">
        <f t="shared" si="9"/>
        <v>0</v>
      </c>
      <c r="Z15" s="101">
        <f t="shared" si="11"/>
        <v>1572.07</v>
      </c>
      <c r="AA15" s="135">
        <f t="shared" si="10"/>
        <v>1.7298762291257694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2.41</v>
      </c>
      <c r="E16" s="135">
        <f t="shared" si="0"/>
        <v>0.5931431665477099</v>
      </c>
      <c r="F16" s="119">
        <v>890.38</v>
      </c>
      <c r="G16" s="135">
        <f t="shared" si="1"/>
        <v>16.238890682307712</v>
      </c>
      <c r="H16" s="119">
        <f>SUM(H61:H64)</f>
        <v>455.5399999999997</v>
      </c>
      <c r="I16" s="135">
        <f t="shared" si="2"/>
        <v>27.34826199195532</v>
      </c>
      <c r="J16" s="119">
        <v>153.64</v>
      </c>
      <c r="K16" s="135">
        <f t="shared" si="3"/>
        <v>14.610395785389604</v>
      </c>
      <c r="L16" s="119">
        <v>571.39</v>
      </c>
      <c r="M16" s="135">
        <f t="shared" si="4"/>
        <v>30.295109433322022</v>
      </c>
      <c r="N16" s="136">
        <v>3686.78</v>
      </c>
      <c r="O16" s="135">
        <f t="shared" si="5"/>
        <v>55.90638344332297</v>
      </c>
      <c r="P16" s="119">
        <f>SUM(P61:P64)</f>
        <v>620.7199999999996</v>
      </c>
      <c r="Q16" s="135">
        <f t="shared" si="6"/>
        <v>21.77109346502426</v>
      </c>
      <c r="R16" s="119">
        <f>SUM(R61:R64)</f>
        <v>708.0500000000001</v>
      </c>
      <c r="S16" s="135">
        <f t="shared" si="6"/>
        <v>38.4006291184207</v>
      </c>
      <c r="T16" s="119">
        <f>SUM(T61:T64)</f>
        <v>4418.88</v>
      </c>
      <c r="U16" s="135">
        <f t="shared" si="7"/>
        <v>11.365923218904522</v>
      </c>
      <c r="V16" s="119">
        <f>SUM(V61:V64)</f>
        <v>0.01</v>
      </c>
      <c r="W16" s="135">
        <f t="shared" si="8"/>
        <v>3.3116760756903436E-05</v>
      </c>
      <c r="X16" s="119">
        <f>SUM(X61:X64)</f>
        <v>0.25</v>
      </c>
      <c r="Y16" s="135">
        <f t="shared" si="9"/>
        <v>1.1973180076628354</v>
      </c>
      <c r="Z16" s="101">
        <f t="shared" si="11"/>
        <v>11508.049999999997</v>
      </c>
      <c r="AA16" s="135">
        <f t="shared" si="10"/>
        <v>12.663241546871834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0.65</v>
      </c>
      <c r="E17" s="135">
        <f t="shared" si="0"/>
        <v>0.15997637272033668</v>
      </c>
      <c r="F17" s="119">
        <v>142.13</v>
      </c>
      <c r="G17" s="135">
        <f t="shared" si="1"/>
        <v>2.592189326665463</v>
      </c>
      <c r="H17" s="119">
        <f>SUM(H65:H67)</f>
        <v>10.4</v>
      </c>
      <c r="I17" s="135">
        <f t="shared" si="2"/>
        <v>0.6243621300354207</v>
      </c>
      <c r="J17" s="119">
        <v>0</v>
      </c>
      <c r="K17" s="135">
        <f t="shared" si="3"/>
        <v>0</v>
      </c>
      <c r="L17" s="119">
        <v>268.35</v>
      </c>
      <c r="M17" s="135">
        <f t="shared" si="4"/>
        <v>14.227922463522228</v>
      </c>
      <c r="N17" s="136">
        <v>105.89</v>
      </c>
      <c r="O17" s="135">
        <f t="shared" si="5"/>
        <v>1.605717439829192</v>
      </c>
      <c r="P17" s="119">
        <f>SUM(P65:P67)</f>
        <v>476.11</v>
      </c>
      <c r="Q17" s="135">
        <f t="shared" si="6"/>
        <v>16.699051600774435</v>
      </c>
      <c r="R17" s="119">
        <f>SUM(R65:R67)</f>
        <v>32.3</v>
      </c>
      <c r="S17" s="135">
        <f t="shared" si="6"/>
        <v>1.751769395558207</v>
      </c>
      <c r="T17" s="119">
        <f>SUM(T65:T67)</f>
        <v>0</v>
      </c>
      <c r="U17" s="135">
        <f t="shared" si="7"/>
        <v>0</v>
      </c>
      <c r="V17" s="119">
        <f>SUM(V65:V67)</f>
        <v>3</v>
      </c>
      <c r="W17" s="135">
        <f t="shared" si="8"/>
        <v>0.009935028227071032</v>
      </c>
      <c r="X17" s="119">
        <f>SUM(X65:X67)</f>
        <v>0.06</v>
      </c>
      <c r="Y17" s="135">
        <f t="shared" si="9"/>
        <v>0.28735632183908044</v>
      </c>
      <c r="Z17" s="101">
        <f t="shared" si="11"/>
        <v>1038.89</v>
      </c>
      <c r="AA17" s="135">
        <f t="shared" si="10"/>
        <v>1.1431749958185518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15.24</v>
      </c>
      <c r="E18" s="137">
        <f t="shared" si="0"/>
        <v>3.7508306465506633</v>
      </c>
      <c r="F18" s="120">
        <v>1175.11</v>
      </c>
      <c r="G18" s="137">
        <f t="shared" si="1"/>
        <v>21.431841269667572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7.42</v>
      </c>
      <c r="M18" s="137">
        <f t="shared" si="4"/>
        <v>0.3934085510688836</v>
      </c>
      <c r="N18" s="138">
        <v>276.31</v>
      </c>
      <c r="O18" s="137">
        <f t="shared" si="5"/>
        <v>4.189968701475155</v>
      </c>
      <c r="P18" s="120">
        <f>SUM(P68)</f>
        <v>74.13000000000001</v>
      </c>
      <c r="Q18" s="137">
        <f t="shared" si="6"/>
        <v>2.600030865063555</v>
      </c>
      <c r="R18" s="120">
        <f>SUM(R68)</f>
        <v>173.00999999999996</v>
      </c>
      <c r="S18" s="137">
        <f t="shared" si="6"/>
        <v>9.383084307291806</v>
      </c>
      <c r="T18" s="120">
        <f>SUM(T68)</f>
        <v>1630.8299999999995</v>
      </c>
      <c r="U18" s="137">
        <f t="shared" si="7"/>
        <v>4.19470285753088</v>
      </c>
      <c r="V18" s="120">
        <f>SUM(V68)</f>
        <v>13131.48</v>
      </c>
      <c r="W18" s="137">
        <f t="shared" si="8"/>
        <v>43.48720815440624</v>
      </c>
      <c r="X18" s="120">
        <f>SUM(X68)</f>
        <v>11.67</v>
      </c>
      <c r="Y18" s="137">
        <f t="shared" si="9"/>
        <v>55.89080459770115</v>
      </c>
      <c r="Z18" s="104">
        <f t="shared" si="11"/>
        <v>16495.199999999997</v>
      </c>
      <c r="AA18" s="137">
        <f t="shared" si="10"/>
        <v>18.151007509001115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406.31</v>
      </c>
      <c r="E19" s="141">
        <f t="shared" si="0"/>
        <v>100</v>
      </c>
      <c r="F19" s="140">
        <f>SUM(F10:F18)</f>
        <v>5483.009999999999</v>
      </c>
      <c r="G19" s="141">
        <f t="shared" si="1"/>
        <v>100</v>
      </c>
      <c r="H19" s="140">
        <f>SUM(H10:H18)</f>
        <v>1665.6999999999996</v>
      </c>
      <c r="I19" s="141">
        <f t="shared" si="2"/>
        <v>100</v>
      </c>
      <c r="J19" s="140">
        <f>SUM(J10:J18)</f>
        <v>1051.58</v>
      </c>
      <c r="K19" s="141">
        <f t="shared" si="3"/>
        <v>100</v>
      </c>
      <c r="L19" s="140">
        <f>SUM(L10:L18)</f>
        <v>1886.08</v>
      </c>
      <c r="M19" s="141">
        <f t="shared" si="4"/>
        <v>100</v>
      </c>
      <c r="N19" s="117">
        <f>SUM(N10:N18)</f>
        <v>6594.560000000001</v>
      </c>
      <c r="O19" s="141">
        <f t="shared" si="5"/>
        <v>100</v>
      </c>
      <c r="P19" s="117">
        <f>SUM(P10:P18)</f>
        <v>2851.1199999999994</v>
      </c>
      <c r="Q19" s="141">
        <f t="shared" si="6"/>
        <v>100</v>
      </c>
      <c r="R19" s="117">
        <f>SUM(R10:R18)</f>
        <v>1843.85</v>
      </c>
      <c r="S19" s="141">
        <f t="shared" si="6"/>
        <v>100</v>
      </c>
      <c r="T19" s="140">
        <f>SUM(T10:T18)</f>
        <v>38878.32</v>
      </c>
      <c r="U19" s="141">
        <f t="shared" si="7"/>
        <v>100</v>
      </c>
      <c r="V19" s="140">
        <f>SUM(V10:V18)</f>
        <v>30196.19</v>
      </c>
      <c r="W19" s="141">
        <f t="shared" si="8"/>
        <v>100</v>
      </c>
      <c r="X19" s="140">
        <f>SUM(X10:X18)</f>
        <v>20.88</v>
      </c>
      <c r="Y19" s="141">
        <f t="shared" si="9"/>
        <v>100</v>
      </c>
      <c r="Z19" s="117">
        <f>SUM(Z10:Z18)</f>
        <v>90877.59999999999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30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1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7" t="s">
        <v>253</v>
      </c>
      <c r="AA28" s="229" t="s">
        <v>3</v>
      </c>
    </row>
    <row r="29" spans="1:27" s="2" customFormat="1" ht="15">
      <c r="A29" s="232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8"/>
      <c r="AA29" s="203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>
        <v>0.06</v>
      </c>
      <c r="G30" s="151">
        <f>((F30/F$69*100))</f>
        <v>0.0010942894505025533</v>
      </c>
      <c r="H30" s="151">
        <v>12</v>
      </c>
      <c r="I30" s="151">
        <f aca="true" t="shared" si="12" ref="I30:I68">((H30/H$69*100))</f>
        <v>0.7204178423485623</v>
      </c>
      <c r="J30" s="151">
        <v>0.30000000000000004</v>
      </c>
      <c r="K30" s="151">
        <f aca="true" t="shared" si="13" ref="K30:K68">((J30/J$69*100))</f>
        <v>0.028528499971471506</v>
      </c>
      <c r="L30" s="151">
        <v>9.9</v>
      </c>
      <c r="M30" s="151">
        <f aca="true" t="shared" si="14" ref="M30:M68">((L30/L$69*100))</f>
        <v>0.5248982015609094</v>
      </c>
      <c r="N30" s="151">
        <v>8.31</v>
      </c>
      <c r="O30" s="151">
        <f aca="true" t="shared" si="15" ref="O30:O68">((N30/N$69*100))</f>
        <v>0.1260129561335395</v>
      </c>
      <c r="P30" s="151">
        <v>29.1</v>
      </c>
      <c r="Q30" s="151">
        <f aca="true" t="shared" si="16" ref="Q30:Q68">((P30/P$69*100))</f>
        <v>1.0206515334324757</v>
      </c>
      <c r="R30" s="151">
        <v>408.34000000000003</v>
      </c>
      <c r="S30" s="151">
        <f aca="true" t="shared" si="17" ref="S30:S68">((R30/R$69*100))</f>
        <v>22.146053095425337</v>
      </c>
      <c r="T30" s="151">
        <v>3.6</v>
      </c>
      <c r="U30" s="151">
        <f aca="true" t="shared" si="18" ref="U30:U68">((T30/T$69*100))</f>
        <v>0.00925965936799738</v>
      </c>
      <c r="V30" s="151"/>
      <c r="W30" s="151">
        <f aca="true" t="shared" si="19" ref="W30:W68">((V30/V$69*100))</f>
        <v>0</v>
      </c>
      <c r="X30" s="151"/>
      <c r="Y30" s="151">
        <f aca="true" t="shared" si="20" ref="Y30:Y68">((X30/X$69*100))</f>
        <v>0</v>
      </c>
      <c r="Z30" s="151">
        <f>D30+F30+H30+J30+L30+N30+P30+R30+T30+V30+X30</f>
        <v>471.61000000000007</v>
      </c>
      <c r="AA30" s="151">
        <f aca="true" t="shared" si="21" ref="AA30:AA68">((Z30/Z$69*100))</f>
        <v>0.5189507645448381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/>
      <c r="G31" s="151">
        <f t="shared" si="22"/>
        <v>0</v>
      </c>
      <c r="H31" s="151"/>
      <c r="I31" s="151">
        <f t="shared" si="12"/>
        <v>0</v>
      </c>
      <c r="J31" s="151">
        <v>0.5</v>
      </c>
      <c r="K31" s="151">
        <f t="shared" si="13"/>
        <v>0.047547499952452506</v>
      </c>
      <c r="L31" s="151">
        <v>1.5</v>
      </c>
      <c r="M31" s="151">
        <f t="shared" si="14"/>
        <v>0.07953003053953173</v>
      </c>
      <c r="N31" s="151">
        <v>57.51999999999999</v>
      </c>
      <c r="O31" s="151">
        <f t="shared" si="15"/>
        <v>0.8722340838509254</v>
      </c>
      <c r="P31" s="151">
        <v>65.1</v>
      </c>
      <c r="Q31" s="151">
        <f t="shared" si="16"/>
        <v>2.283313224276775</v>
      </c>
      <c r="R31" s="151">
        <v>144.51</v>
      </c>
      <c r="S31" s="151">
        <f t="shared" si="17"/>
        <v>7.837405428858096</v>
      </c>
      <c r="T31" s="151">
        <v>31631.549999999996</v>
      </c>
      <c r="U31" s="151">
        <f t="shared" si="18"/>
        <v>81.36038285604931</v>
      </c>
      <c r="V31" s="151"/>
      <c r="W31" s="151">
        <f t="shared" si="19"/>
        <v>0</v>
      </c>
      <c r="X31" s="151"/>
      <c r="Y31" s="151">
        <f t="shared" si="20"/>
        <v>0</v>
      </c>
      <c r="Z31" s="151">
        <f aca="true" t="shared" si="23" ref="Z31:Z68">D31+F31+H31+J31+L31+N31+P31+R31+T31+V31+X31</f>
        <v>31900.679999999997</v>
      </c>
      <c r="AA31" s="151">
        <f t="shared" si="21"/>
        <v>35.10290764720897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/>
      <c r="G32" s="151">
        <f t="shared" si="22"/>
        <v>0</v>
      </c>
      <c r="H32" s="151"/>
      <c r="I32" s="151">
        <f t="shared" si="12"/>
        <v>0</v>
      </c>
      <c r="J32" s="151">
        <v>0.1</v>
      </c>
      <c r="K32" s="151">
        <f t="shared" si="13"/>
        <v>0.009509499990490502</v>
      </c>
      <c r="L32" s="151">
        <v>0.01</v>
      </c>
      <c r="M32" s="151">
        <f t="shared" si="14"/>
        <v>0.0005302002035968782</v>
      </c>
      <c r="N32" s="151">
        <v>0.56</v>
      </c>
      <c r="O32" s="151">
        <f t="shared" si="15"/>
        <v>0.008491847826086897</v>
      </c>
      <c r="P32" s="151">
        <v>22.610000000000003</v>
      </c>
      <c r="Q32" s="151">
        <f t="shared" si="16"/>
        <v>0.7930216897219339</v>
      </c>
      <c r="R32" s="151"/>
      <c r="S32" s="151">
        <f t="shared" si="17"/>
        <v>0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23.280000000000005</v>
      </c>
      <c r="AA32" s="151">
        <f t="shared" si="21"/>
        <v>0.025616873685044488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/>
      <c r="G33" s="151">
        <f t="shared" si="22"/>
        <v>0</v>
      </c>
      <c r="H33" s="151">
        <v>4</v>
      </c>
      <c r="I33" s="151">
        <f t="shared" si="12"/>
        <v>0.2401392807828541</v>
      </c>
      <c r="J33" s="151">
        <v>0.1</v>
      </c>
      <c r="K33" s="151">
        <f t="shared" si="13"/>
        <v>0.009509499990490502</v>
      </c>
      <c r="L33" s="151">
        <v>46.2</v>
      </c>
      <c r="M33" s="151">
        <f t="shared" si="14"/>
        <v>2.449524940617577</v>
      </c>
      <c r="N33" s="151">
        <v>23.85</v>
      </c>
      <c r="O33" s="151">
        <f t="shared" si="15"/>
        <v>0.3616617333074509</v>
      </c>
      <c r="P33" s="151">
        <v>14.4</v>
      </c>
      <c r="Q33" s="151">
        <f t="shared" si="16"/>
        <v>0.50506467633772</v>
      </c>
      <c r="R33" s="151"/>
      <c r="S33" s="151">
        <f t="shared" si="17"/>
        <v>0</v>
      </c>
      <c r="T33" s="151"/>
      <c r="U33" s="151">
        <f t="shared" si="18"/>
        <v>0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88.55000000000001</v>
      </c>
      <c r="AA33" s="151">
        <f t="shared" si="21"/>
        <v>0.09743875278396433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/>
      <c r="G34" s="151">
        <f t="shared" si="22"/>
        <v>0</v>
      </c>
      <c r="H34" s="151"/>
      <c r="I34" s="151">
        <f t="shared" si="12"/>
        <v>0</v>
      </c>
      <c r="J34" s="151">
        <v>4.2</v>
      </c>
      <c r="K34" s="151">
        <f t="shared" si="13"/>
        <v>0.399398999600601</v>
      </c>
      <c r="L34" s="151">
        <v>0.01</v>
      </c>
      <c r="M34" s="151">
        <f t="shared" si="14"/>
        <v>0.0005302002035968782</v>
      </c>
      <c r="N34" s="151">
        <v>82.6</v>
      </c>
      <c r="O34" s="151">
        <f t="shared" si="15"/>
        <v>1.252547554347817</v>
      </c>
      <c r="P34" s="151">
        <v>20.41</v>
      </c>
      <c r="Q34" s="151">
        <f t="shared" si="16"/>
        <v>0.7158590308370044</v>
      </c>
      <c r="R34" s="151"/>
      <c r="S34" s="151">
        <f t="shared" si="17"/>
        <v>0</v>
      </c>
      <c r="T34" s="151">
        <v>11.4</v>
      </c>
      <c r="U34" s="151">
        <f t="shared" si="18"/>
        <v>0.029322254665325037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118.61999999999999</v>
      </c>
      <c r="AA34" s="151">
        <f t="shared" si="21"/>
        <v>0.13052721462714678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>
        <v>615</v>
      </c>
      <c r="G35" s="151">
        <f t="shared" si="22"/>
        <v>11.216466867651171</v>
      </c>
      <c r="H35" s="151">
        <v>1</v>
      </c>
      <c r="I35" s="151">
        <f t="shared" si="12"/>
        <v>0.060034820195713524</v>
      </c>
      <c r="J35" s="151"/>
      <c r="K35" s="151">
        <f t="shared" si="13"/>
        <v>0</v>
      </c>
      <c r="L35" s="151">
        <v>0.5</v>
      </c>
      <c r="M35" s="151">
        <f t="shared" si="14"/>
        <v>0.026510010179843908</v>
      </c>
      <c r="N35" s="151">
        <v>68.41000000000001</v>
      </c>
      <c r="O35" s="151">
        <f t="shared" si="15"/>
        <v>1.0373701960403654</v>
      </c>
      <c r="P35" s="151">
        <v>18.119999999999997</v>
      </c>
      <c r="Q35" s="151">
        <f t="shared" si="16"/>
        <v>0.6355397177249642</v>
      </c>
      <c r="R35" s="151"/>
      <c r="S35" s="151">
        <f t="shared" si="17"/>
        <v>0</v>
      </c>
      <c r="T35" s="151"/>
      <c r="U35" s="151">
        <f t="shared" si="18"/>
        <v>0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703.03</v>
      </c>
      <c r="AA35" s="151">
        <f t="shared" si="21"/>
        <v>0.7736009753778704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/>
      <c r="K36" s="151">
        <f t="shared" si="13"/>
        <v>0</v>
      </c>
      <c r="L36" s="151">
        <v>152</v>
      </c>
      <c r="M36" s="151">
        <f t="shared" si="14"/>
        <v>8.059043094672548</v>
      </c>
      <c r="N36" s="151">
        <v>0.01</v>
      </c>
      <c r="O36" s="151">
        <f t="shared" si="15"/>
        <v>0.00015164013975155173</v>
      </c>
      <c r="P36" s="151">
        <v>0.7</v>
      </c>
      <c r="Q36" s="151">
        <f t="shared" si="16"/>
        <v>0.024551755099750272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152.70999999999998</v>
      </c>
      <c r="AA36" s="151">
        <f t="shared" si="21"/>
        <v>0.16803920878192194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/>
      <c r="I37" s="151">
        <f t="shared" si="12"/>
        <v>0</v>
      </c>
      <c r="J37" s="151">
        <v>12</v>
      </c>
      <c r="K37" s="151">
        <f t="shared" si="13"/>
        <v>1.14113999885886</v>
      </c>
      <c r="L37" s="151">
        <v>7.1</v>
      </c>
      <c r="M37" s="151">
        <f t="shared" si="14"/>
        <v>0.37644214455378344</v>
      </c>
      <c r="N37" s="151">
        <v>20.21</v>
      </c>
      <c r="O37" s="151">
        <f t="shared" si="15"/>
        <v>0.30646472243788603</v>
      </c>
      <c r="P37" s="151">
        <v>17.849999999999998</v>
      </c>
      <c r="Q37" s="151">
        <f t="shared" si="16"/>
        <v>0.6260697550436319</v>
      </c>
      <c r="R37" s="151"/>
      <c r="S37" s="151">
        <f t="shared" si="17"/>
        <v>0</v>
      </c>
      <c r="T37" s="151">
        <v>2.5</v>
      </c>
      <c r="U37" s="151">
        <f t="shared" si="18"/>
        <v>0.0064303190055537375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59.66</v>
      </c>
      <c r="AA37" s="151">
        <f t="shared" si="21"/>
        <v>0.06564874072378668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/>
      <c r="G38" s="152">
        <f t="shared" si="22"/>
        <v>0</v>
      </c>
      <c r="H38" s="152"/>
      <c r="I38" s="152">
        <f t="shared" si="12"/>
        <v>0</v>
      </c>
      <c r="J38" s="152"/>
      <c r="K38" s="152">
        <f t="shared" si="13"/>
        <v>0</v>
      </c>
      <c r="L38" s="152">
        <v>2.3</v>
      </c>
      <c r="M38" s="152">
        <f t="shared" si="14"/>
        <v>0.12194604682728197</v>
      </c>
      <c r="N38" s="152">
        <v>1.02</v>
      </c>
      <c r="O38" s="152">
        <f t="shared" si="15"/>
        <v>0.015467294254658277</v>
      </c>
      <c r="P38" s="152">
        <v>5.92</v>
      </c>
      <c r="Q38" s="152">
        <f t="shared" si="16"/>
        <v>0.20763770027217376</v>
      </c>
      <c r="R38" s="152">
        <v>3.1999999999999997</v>
      </c>
      <c r="S38" s="152">
        <f t="shared" si="17"/>
        <v>0.17354990915746943</v>
      </c>
      <c r="T38" s="152">
        <v>842.19</v>
      </c>
      <c r="U38" s="152">
        <f t="shared" si="18"/>
        <v>2.166220145314921</v>
      </c>
      <c r="V38" s="152"/>
      <c r="W38" s="152">
        <f t="shared" si="19"/>
        <v>0</v>
      </c>
      <c r="X38" s="152"/>
      <c r="Y38" s="152">
        <f t="shared" si="20"/>
        <v>0</v>
      </c>
      <c r="Z38" s="152">
        <f t="shared" si="23"/>
        <v>854.6300000000001</v>
      </c>
      <c r="AA38" s="152">
        <f t="shared" si="21"/>
        <v>0.9404187610588304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>
        <v>0.03</v>
      </c>
      <c r="G39" s="153">
        <f t="shared" si="22"/>
        <v>0.0005471447252512766</v>
      </c>
      <c r="H39" s="153">
        <v>0</v>
      </c>
      <c r="I39" s="153">
        <f t="shared" si="12"/>
        <v>0</v>
      </c>
      <c r="J39" s="153">
        <v>6.4</v>
      </c>
      <c r="K39" s="153">
        <f t="shared" si="13"/>
        <v>0.6086079993913921</v>
      </c>
      <c r="L39" s="153">
        <v>2.1</v>
      </c>
      <c r="M39" s="153">
        <f t="shared" si="14"/>
        <v>0.11134204275534441</v>
      </c>
      <c r="N39" s="153">
        <v>3.5</v>
      </c>
      <c r="O39" s="153">
        <f t="shared" si="15"/>
        <v>0.053074048913043105</v>
      </c>
      <c r="P39" s="153">
        <v>143.64000000000001</v>
      </c>
      <c r="Q39" s="153">
        <f t="shared" si="16"/>
        <v>5.038020146468757</v>
      </c>
      <c r="R39" s="153">
        <v>0</v>
      </c>
      <c r="S39" s="153">
        <f t="shared" si="17"/>
        <v>0</v>
      </c>
      <c r="T39" s="153">
        <v>0</v>
      </c>
      <c r="U39" s="153">
        <f t="shared" si="18"/>
        <v>0</v>
      </c>
      <c r="V39" s="153">
        <v>16761.2</v>
      </c>
      <c r="W39" s="153">
        <f t="shared" si="19"/>
        <v>55.507665039860996</v>
      </c>
      <c r="X39" s="153">
        <v>0</v>
      </c>
      <c r="Y39" s="153">
        <f t="shared" si="20"/>
        <v>0</v>
      </c>
      <c r="Z39" s="153">
        <f t="shared" si="23"/>
        <v>16916.87</v>
      </c>
      <c r="AA39" s="153">
        <f t="shared" si="21"/>
        <v>18.615005237814366</v>
      </c>
    </row>
    <row r="40" spans="1:27" s="2" customFormat="1" ht="12.75">
      <c r="A40" s="110" t="s">
        <v>188</v>
      </c>
      <c r="B40" s="151"/>
      <c r="C40" s="151"/>
      <c r="D40" s="151">
        <v>6.02</v>
      </c>
      <c r="E40" s="151">
        <f t="shared" si="22"/>
        <v>1.4816273288868107</v>
      </c>
      <c r="F40" s="151"/>
      <c r="G40" s="151">
        <f t="shared" si="22"/>
        <v>0</v>
      </c>
      <c r="H40" s="151">
        <v>33.510000000000005</v>
      </c>
      <c r="I40" s="151">
        <f t="shared" si="12"/>
        <v>2.011766824758361</v>
      </c>
      <c r="J40" s="151">
        <v>21.060000000000002</v>
      </c>
      <c r="K40" s="151">
        <f t="shared" si="13"/>
        <v>2.0027006979972994</v>
      </c>
      <c r="L40" s="151">
        <v>73.32000000000001</v>
      </c>
      <c r="M40" s="151">
        <f t="shared" si="14"/>
        <v>3.8874278927723114</v>
      </c>
      <c r="N40" s="151">
        <v>240.45999999999998</v>
      </c>
      <c r="O40" s="151">
        <f t="shared" si="15"/>
        <v>3.646338800465812</v>
      </c>
      <c r="P40" s="151">
        <v>587.3100000000001</v>
      </c>
      <c r="Q40" s="151">
        <f t="shared" si="16"/>
        <v>20.59927326804905</v>
      </c>
      <c r="R40" s="151">
        <v>0</v>
      </c>
      <c r="S40" s="151">
        <f t="shared" si="17"/>
        <v>0</v>
      </c>
      <c r="T40" s="151">
        <v>5.1499999999999995</v>
      </c>
      <c r="U40" s="151">
        <f t="shared" si="18"/>
        <v>0.013246457151440695</v>
      </c>
      <c r="V40" s="151">
        <v>293.5</v>
      </c>
      <c r="W40" s="151">
        <f t="shared" si="19"/>
        <v>0.9719769282151159</v>
      </c>
      <c r="X40" s="151">
        <v>0</v>
      </c>
      <c r="Y40" s="151">
        <f t="shared" si="20"/>
        <v>0</v>
      </c>
      <c r="Z40" s="151">
        <f t="shared" si="23"/>
        <v>1260.33</v>
      </c>
      <c r="AA40" s="151">
        <f t="shared" si="21"/>
        <v>1.3868434025546441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/>
      <c r="G41" s="151">
        <f t="shared" si="22"/>
        <v>0</v>
      </c>
      <c r="H41" s="151"/>
      <c r="I41" s="151">
        <f t="shared" si="12"/>
        <v>0</v>
      </c>
      <c r="J41" s="151"/>
      <c r="K41" s="151">
        <f t="shared" si="13"/>
        <v>0</v>
      </c>
      <c r="L41" s="151">
        <v>4.5</v>
      </c>
      <c r="M41" s="151">
        <f t="shared" si="14"/>
        <v>0.23859009161859515</v>
      </c>
      <c r="N41" s="151">
        <v>13.27</v>
      </c>
      <c r="O41" s="151">
        <f t="shared" si="15"/>
        <v>0.20122646545030912</v>
      </c>
      <c r="P41" s="151">
        <v>104.37</v>
      </c>
      <c r="Q41" s="151">
        <f t="shared" si="16"/>
        <v>3.660666685372766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122.14</v>
      </c>
      <c r="AA41" s="151">
        <f t="shared" si="21"/>
        <v>0.1344005563527205</v>
      </c>
    </row>
    <row r="42" spans="1:27" s="2" customFormat="1" ht="12.75">
      <c r="A42" s="110" t="s">
        <v>190</v>
      </c>
      <c r="B42" s="151"/>
      <c r="C42" s="151"/>
      <c r="D42" s="151">
        <v>35</v>
      </c>
      <c r="E42" s="151">
        <f t="shared" si="22"/>
        <v>8.614112377248901</v>
      </c>
      <c r="F42" s="151"/>
      <c r="G42" s="151">
        <f t="shared" si="22"/>
        <v>0</v>
      </c>
      <c r="H42" s="151">
        <v>519.4</v>
      </c>
      <c r="I42" s="151">
        <f t="shared" si="12"/>
        <v>31.182085609653605</v>
      </c>
      <c r="J42" s="151">
        <v>3.01</v>
      </c>
      <c r="K42" s="151">
        <f t="shared" si="13"/>
        <v>0.28623594971376404</v>
      </c>
      <c r="L42" s="151">
        <v>0.07</v>
      </c>
      <c r="M42" s="151">
        <f t="shared" si="14"/>
        <v>0.0037114014251781475</v>
      </c>
      <c r="N42" s="151"/>
      <c r="O42" s="151">
        <f t="shared" si="15"/>
        <v>0</v>
      </c>
      <c r="P42" s="151">
        <v>0.2</v>
      </c>
      <c r="Q42" s="151">
        <f t="shared" si="16"/>
        <v>0.0070147871713572224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557.6800000000001</v>
      </c>
      <c r="AA42" s="151">
        <f t="shared" si="21"/>
        <v>0.6136605720221482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>
        <v>1</v>
      </c>
      <c r="G43" s="151">
        <f t="shared" si="22"/>
        <v>0.018238157508375888</v>
      </c>
      <c r="H43" s="151">
        <v>1.7000000000000002</v>
      </c>
      <c r="I43" s="151">
        <f t="shared" si="12"/>
        <v>0.10205919433271302</v>
      </c>
      <c r="J43" s="151"/>
      <c r="K43" s="151">
        <f t="shared" si="13"/>
        <v>0</v>
      </c>
      <c r="L43" s="151">
        <v>0.3</v>
      </c>
      <c r="M43" s="151">
        <f t="shared" si="14"/>
        <v>0.015906006107906344</v>
      </c>
      <c r="N43" s="151"/>
      <c r="O43" s="151">
        <f t="shared" si="15"/>
        <v>0</v>
      </c>
      <c r="P43" s="151">
        <v>10.120000000000001</v>
      </c>
      <c r="Q43" s="151">
        <f t="shared" si="16"/>
        <v>0.3549482308706754</v>
      </c>
      <c r="R43" s="151"/>
      <c r="S43" s="151">
        <f t="shared" si="17"/>
        <v>0</v>
      </c>
      <c r="T43" s="151"/>
      <c r="U43" s="151">
        <f t="shared" si="18"/>
        <v>0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13.120000000000001</v>
      </c>
      <c r="AA43" s="151">
        <f t="shared" si="21"/>
        <v>0.014437000977138474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22"/>
        <v>0</v>
      </c>
      <c r="F44" s="151"/>
      <c r="G44" s="151">
        <f t="shared" si="22"/>
        <v>0</v>
      </c>
      <c r="H44" s="151">
        <v>1</v>
      </c>
      <c r="I44" s="151">
        <f t="shared" si="12"/>
        <v>0.060034820195713524</v>
      </c>
      <c r="J44" s="151">
        <v>4.05</v>
      </c>
      <c r="K44" s="151">
        <f t="shared" si="13"/>
        <v>0.38513474961486527</v>
      </c>
      <c r="L44" s="151">
        <v>16.6</v>
      </c>
      <c r="M44" s="151">
        <f t="shared" si="14"/>
        <v>0.8801323379708178</v>
      </c>
      <c r="N44" s="151"/>
      <c r="O44" s="151">
        <f t="shared" si="15"/>
        <v>0</v>
      </c>
      <c r="P44" s="151"/>
      <c r="Q44" s="151">
        <f t="shared" si="16"/>
        <v>0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21.650000000000002</v>
      </c>
      <c r="AA44" s="151">
        <f t="shared" si="21"/>
        <v>0.02382325237462256</v>
      </c>
    </row>
    <row r="45" spans="1:27" s="2" customFormat="1" ht="12.75">
      <c r="A45" s="110" t="s">
        <v>193</v>
      </c>
      <c r="B45" s="151"/>
      <c r="C45" s="151"/>
      <c r="D45" s="151">
        <v>0.75</v>
      </c>
      <c r="E45" s="151">
        <f t="shared" si="22"/>
        <v>0.18458812236961927</v>
      </c>
      <c r="F45" s="151">
        <v>0.3</v>
      </c>
      <c r="G45" s="151">
        <f t="shared" si="22"/>
        <v>0.005471447252512766</v>
      </c>
      <c r="H45" s="151">
        <v>2.3200000000000003</v>
      </c>
      <c r="I45" s="151">
        <f t="shared" si="12"/>
        <v>0.1392807828540554</v>
      </c>
      <c r="J45" s="151"/>
      <c r="K45" s="151">
        <f t="shared" si="13"/>
        <v>0</v>
      </c>
      <c r="L45" s="151">
        <v>0.26</v>
      </c>
      <c r="M45" s="151">
        <f t="shared" si="14"/>
        <v>0.013785205293518833</v>
      </c>
      <c r="N45" s="151">
        <v>32.769999999999996</v>
      </c>
      <c r="O45" s="151">
        <f t="shared" si="15"/>
        <v>0.4969247379658349</v>
      </c>
      <c r="P45" s="151">
        <v>9.459999999999999</v>
      </c>
      <c r="Q45" s="151">
        <f t="shared" si="16"/>
        <v>0.3317994332051965</v>
      </c>
      <c r="R45" s="151">
        <v>0</v>
      </c>
      <c r="S45" s="151">
        <f t="shared" si="17"/>
        <v>0</v>
      </c>
      <c r="T45" s="151">
        <v>21.6</v>
      </c>
      <c r="U45" s="151">
        <f t="shared" si="18"/>
        <v>0.05555795620798429</v>
      </c>
      <c r="V45" s="151">
        <v>0</v>
      </c>
      <c r="W45" s="151">
        <f t="shared" si="19"/>
        <v>0</v>
      </c>
      <c r="X45" s="151">
        <v>0.25</v>
      </c>
      <c r="Y45" s="151">
        <f t="shared" si="20"/>
        <v>1.1973180076628354</v>
      </c>
      <c r="Z45" s="151">
        <f t="shared" si="23"/>
        <v>67.71000000000001</v>
      </c>
      <c r="AA45" s="151">
        <f t="shared" si="21"/>
        <v>0.07450680915869254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/>
      <c r="G46" s="152">
        <f t="shared" si="22"/>
        <v>0</v>
      </c>
      <c r="H46" s="152"/>
      <c r="I46" s="152">
        <f t="shared" si="12"/>
        <v>0</v>
      </c>
      <c r="J46" s="152">
        <v>1.2</v>
      </c>
      <c r="K46" s="152">
        <f t="shared" si="13"/>
        <v>0.114113999885886</v>
      </c>
      <c r="L46" s="152">
        <v>9.2</v>
      </c>
      <c r="M46" s="152">
        <f t="shared" si="14"/>
        <v>0.48778418730912787</v>
      </c>
      <c r="N46" s="152">
        <v>1.14</v>
      </c>
      <c r="O46" s="152">
        <f t="shared" si="15"/>
        <v>0.017286975931676895</v>
      </c>
      <c r="P46" s="152"/>
      <c r="Q46" s="152">
        <f t="shared" si="16"/>
        <v>0</v>
      </c>
      <c r="R46" s="152">
        <v>1.7</v>
      </c>
      <c r="S46" s="152">
        <f t="shared" si="17"/>
        <v>0.09219838923990564</v>
      </c>
      <c r="T46" s="152">
        <v>44.15</v>
      </c>
      <c r="U46" s="152">
        <f t="shared" si="18"/>
        <v>0.113559433638079</v>
      </c>
      <c r="V46" s="152"/>
      <c r="W46" s="152">
        <f t="shared" si="19"/>
        <v>0</v>
      </c>
      <c r="X46" s="152"/>
      <c r="Y46" s="152">
        <f t="shared" si="20"/>
        <v>0</v>
      </c>
      <c r="Z46" s="152">
        <f t="shared" si="23"/>
        <v>57.39</v>
      </c>
      <c r="AA46" s="152">
        <f t="shared" si="21"/>
        <v>0.06315087546326044</v>
      </c>
    </row>
    <row r="47" spans="1:27" s="2" customFormat="1" ht="12.75">
      <c r="A47" s="109" t="s">
        <v>195</v>
      </c>
      <c r="B47" s="153"/>
      <c r="C47" s="153"/>
      <c r="D47" s="153">
        <v>2.55</v>
      </c>
      <c r="E47" s="153">
        <f t="shared" si="22"/>
        <v>0.6275996160567056</v>
      </c>
      <c r="F47" s="153"/>
      <c r="G47" s="153">
        <f t="shared" si="22"/>
        <v>0</v>
      </c>
      <c r="H47" s="153">
        <v>6.1</v>
      </c>
      <c r="I47" s="153">
        <f t="shared" si="12"/>
        <v>0.3662124031938525</v>
      </c>
      <c r="J47" s="153">
        <v>0.9</v>
      </c>
      <c r="K47" s="153">
        <f t="shared" si="13"/>
        <v>0.08558549991441451</v>
      </c>
      <c r="L47" s="153"/>
      <c r="M47" s="153">
        <f t="shared" si="14"/>
        <v>0</v>
      </c>
      <c r="N47" s="153">
        <v>1.52</v>
      </c>
      <c r="O47" s="153">
        <f t="shared" si="15"/>
        <v>0.02304930124223586</v>
      </c>
      <c r="P47" s="153">
        <v>1.51</v>
      </c>
      <c r="Q47" s="153">
        <f t="shared" si="16"/>
        <v>0.05296164314374702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5.01</v>
      </c>
      <c r="Y47" s="153">
        <f t="shared" si="20"/>
        <v>23.99425287356322</v>
      </c>
      <c r="Z47" s="153">
        <f t="shared" si="23"/>
        <v>17.589999999999996</v>
      </c>
      <c r="AA47" s="153">
        <f t="shared" si="21"/>
        <v>0.0193557048161483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/>
      <c r="G48" s="151">
        <f t="shared" si="22"/>
        <v>0</v>
      </c>
      <c r="H48" s="151">
        <v>0.4</v>
      </c>
      <c r="I48" s="151">
        <f t="shared" si="12"/>
        <v>0.024013928078285413</v>
      </c>
      <c r="J48" s="151">
        <v>0.2</v>
      </c>
      <c r="K48" s="151">
        <f t="shared" si="13"/>
        <v>0.019018999980981003</v>
      </c>
      <c r="L48" s="151">
        <v>7.5</v>
      </c>
      <c r="M48" s="151">
        <f t="shared" si="14"/>
        <v>0.3976501526976586</v>
      </c>
      <c r="N48" s="151">
        <v>0.25</v>
      </c>
      <c r="O48" s="151">
        <f t="shared" si="15"/>
        <v>0.003791003493788793</v>
      </c>
      <c r="P48" s="151">
        <v>10.61</v>
      </c>
      <c r="Q48" s="151">
        <f t="shared" si="16"/>
        <v>0.3721344594405006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>
        <v>0.75</v>
      </c>
      <c r="Y48" s="151">
        <f t="shared" si="20"/>
        <v>3.591954022988506</v>
      </c>
      <c r="Z48" s="151">
        <f t="shared" si="23"/>
        <v>19.71</v>
      </c>
      <c r="AA48" s="151">
        <f t="shared" si="21"/>
        <v>0.02168851290086885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22"/>
        <v>0</v>
      </c>
      <c r="F49" s="151"/>
      <c r="G49" s="151">
        <f t="shared" si="22"/>
        <v>0</v>
      </c>
      <c r="H49" s="151">
        <v>0</v>
      </c>
      <c r="I49" s="151">
        <f t="shared" si="12"/>
        <v>0</v>
      </c>
      <c r="J49" s="151">
        <v>195.4</v>
      </c>
      <c r="K49" s="151">
        <f t="shared" si="13"/>
        <v>18.58156298141844</v>
      </c>
      <c r="L49" s="151">
        <v>0.1</v>
      </c>
      <c r="M49" s="151">
        <f t="shared" si="14"/>
        <v>0.005302002035968782</v>
      </c>
      <c r="N49" s="151">
        <v>2.06</v>
      </c>
      <c r="O49" s="151">
        <f t="shared" si="15"/>
        <v>0.031237868788819654</v>
      </c>
      <c r="P49" s="151">
        <v>0.5</v>
      </c>
      <c r="Q49" s="151">
        <f t="shared" si="16"/>
        <v>0.017536967928393054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4</v>
      </c>
      <c r="W49" s="151">
        <f t="shared" si="19"/>
        <v>0.013246704302761375</v>
      </c>
      <c r="X49" s="151">
        <v>0</v>
      </c>
      <c r="Y49" s="151">
        <f t="shared" si="20"/>
        <v>0</v>
      </c>
      <c r="Z49" s="151">
        <f t="shared" si="23"/>
        <v>202.06</v>
      </c>
      <c r="AA49" s="151">
        <f t="shared" si="21"/>
        <v>0.22234301962199693</v>
      </c>
    </row>
    <row r="50" spans="1:27" s="2" customFormat="1" ht="12.75">
      <c r="A50" s="110" t="s">
        <v>198</v>
      </c>
      <c r="B50" s="151"/>
      <c r="C50" s="151"/>
      <c r="D50" s="151">
        <v>2.5</v>
      </c>
      <c r="E50" s="151">
        <f t="shared" si="22"/>
        <v>0.6152937412320643</v>
      </c>
      <c r="F50" s="151"/>
      <c r="G50" s="151">
        <f t="shared" si="22"/>
        <v>0</v>
      </c>
      <c r="H50" s="151">
        <v>1.5</v>
      </c>
      <c r="I50" s="151">
        <f t="shared" si="12"/>
        <v>0.09005223029357029</v>
      </c>
      <c r="J50" s="151">
        <v>2</v>
      </c>
      <c r="K50" s="151">
        <f t="shared" si="13"/>
        <v>0.19018999980981002</v>
      </c>
      <c r="L50" s="151">
        <v>175.98</v>
      </c>
      <c r="M50" s="151">
        <f t="shared" si="14"/>
        <v>9.33046318289786</v>
      </c>
      <c r="N50" s="151">
        <v>57.019999999999996</v>
      </c>
      <c r="O50" s="151">
        <f t="shared" si="15"/>
        <v>0.8646520768633478</v>
      </c>
      <c r="P50" s="151">
        <v>10.459999999999997</v>
      </c>
      <c r="Q50" s="151">
        <f t="shared" si="16"/>
        <v>0.36687336906198253</v>
      </c>
      <c r="R50" s="151">
        <v>0</v>
      </c>
      <c r="S50" s="151">
        <f t="shared" si="17"/>
        <v>0</v>
      </c>
      <c r="T50" s="151">
        <v>1</v>
      </c>
      <c r="U50" s="151">
        <f t="shared" si="18"/>
        <v>0.002572127602221495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250.46</v>
      </c>
      <c r="AA50" s="151">
        <f t="shared" si="21"/>
        <v>0.27560146834863586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22"/>
        <v>0</v>
      </c>
      <c r="F51" s="151"/>
      <c r="G51" s="151">
        <f t="shared" si="22"/>
        <v>0</v>
      </c>
      <c r="H51" s="151">
        <v>3.3000000000000003</v>
      </c>
      <c r="I51" s="151">
        <f t="shared" si="12"/>
        <v>0.19811490664585468</v>
      </c>
      <c r="J51" s="151">
        <v>3.2</v>
      </c>
      <c r="K51" s="151">
        <f t="shared" si="13"/>
        <v>0.30430399969569605</v>
      </c>
      <c r="L51" s="151">
        <v>3.8</v>
      </c>
      <c r="M51" s="151">
        <f t="shared" si="14"/>
        <v>0.2014760773668137</v>
      </c>
      <c r="N51" s="151"/>
      <c r="O51" s="151">
        <f t="shared" si="15"/>
        <v>0</v>
      </c>
      <c r="P51" s="151"/>
      <c r="Q51" s="151">
        <f t="shared" si="16"/>
        <v>0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10.3</v>
      </c>
      <c r="AA51" s="151">
        <f t="shared" si="21"/>
        <v>0.011333926071991332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3.2</v>
      </c>
      <c r="G52" s="152">
        <f t="shared" si="22"/>
        <v>0.05836210402680285</v>
      </c>
      <c r="H52" s="152">
        <v>12.5</v>
      </c>
      <c r="I52" s="152">
        <f t="shared" si="12"/>
        <v>0.7504352524464192</v>
      </c>
      <c r="J52" s="152">
        <v>22.1</v>
      </c>
      <c r="K52" s="152">
        <f t="shared" si="13"/>
        <v>2.101599497898401</v>
      </c>
      <c r="L52" s="152">
        <v>61.87</v>
      </c>
      <c r="M52" s="152">
        <f t="shared" si="14"/>
        <v>3.2803486596538844</v>
      </c>
      <c r="N52" s="152">
        <v>0.21000000000000002</v>
      </c>
      <c r="O52" s="152">
        <f t="shared" si="15"/>
        <v>0.0031844429347825864</v>
      </c>
      <c r="P52" s="152"/>
      <c r="Q52" s="152">
        <f t="shared" si="16"/>
        <v>0</v>
      </c>
      <c r="R52" s="152"/>
      <c r="S52" s="152">
        <f t="shared" si="17"/>
        <v>0</v>
      </c>
      <c r="T52" s="152"/>
      <c r="U52" s="152">
        <f t="shared" si="18"/>
        <v>0</v>
      </c>
      <c r="V52" s="152">
        <v>0.5</v>
      </c>
      <c r="W52" s="152">
        <f t="shared" si="19"/>
        <v>0.0016558380378451718</v>
      </c>
      <c r="X52" s="152">
        <v>0.1</v>
      </c>
      <c r="Y52" s="152">
        <f t="shared" si="20"/>
        <v>0.47892720306513414</v>
      </c>
      <c r="Z52" s="152">
        <f t="shared" si="23"/>
        <v>100.47999999999998</v>
      </c>
      <c r="AA52" s="152">
        <f t="shared" si="21"/>
        <v>0.11056630016637754</v>
      </c>
    </row>
    <row r="53" spans="1:27" s="2" customFormat="1" ht="12.75">
      <c r="A53" s="109" t="s">
        <v>201</v>
      </c>
      <c r="B53" s="151"/>
      <c r="C53" s="151"/>
      <c r="D53" s="151">
        <v>2.85</v>
      </c>
      <c r="E53" s="151">
        <f t="shared" si="22"/>
        <v>0.7014348650045533</v>
      </c>
      <c r="F53" s="151">
        <v>203.9300000000002</v>
      </c>
      <c r="G53" s="151">
        <f t="shared" si="22"/>
        <v>3.719307460683099</v>
      </c>
      <c r="H53" s="151">
        <v>58.75</v>
      </c>
      <c r="I53" s="151">
        <f t="shared" si="12"/>
        <v>3.5270456864981696</v>
      </c>
      <c r="J53" s="151">
        <v>211.9</v>
      </c>
      <c r="K53" s="151">
        <f t="shared" si="13"/>
        <v>20.150630479849372</v>
      </c>
      <c r="L53" s="151">
        <v>6.85</v>
      </c>
      <c r="M53" s="151">
        <f t="shared" si="14"/>
        <v>0.3631871394638615</v>
      </c>
      <c r="N53" s="151">
        <v>1.51</v>
      </c>
      <c r="O53" s="151">
        <f t="shared" si="15"/>
        <v>0.02289766110248431</v>
      </c>
      <c r="P53" s="151">
        <v>5.339999999999999</v>
      </c>
      <c r="Q53" s="151">
        <f t="shared" si="16"/>
        <v>0.18729481747523777</v>
      </c>
      <c r="R53" s="151">
        <v>0</v>
      </c>
      <c r="S53" s="151">
        <f t="shared" si="17"/>
        <v>0</v>
      </c>
      <c r="T53" s="151">
        <v>4.32</v>
      </c>
      <c r="U53" s="151">
        <f t="shared" si="18"/>
        <v>0.011111591241596858</v>
      </c>
      <c r="V53" s="151">
        <v>0</v>
      </c>
      <c r="W53" s="151">
        <f t="shared" si="19"/>
        <v>0</v>
      </c>
      <c r="X53" s="151">
        <v>0.25</v>
      </c>
      <c r="Y53" s="151">
        <f t="shared" si="20"/>
        <v>1.1973180076628354</v>
      </c>
      <c r="Z53" s="151">
        <f t="shared" si="23"/>
        <v>495.70000000000016</v>
      </c>
      <c r="AA53" s="151">
        <f t="shared" si="21"/>
        <v>0.5454589469792335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>
        <v>11.519999999999994</v>
      </c>
      <c r="G54" s="152">
        <f t="shared" si="22"/>
        <v>0.21010357449649011</v>
      </c>
      <c r="H54" s="152"/>
      <c r="I54" s="152">
        <f t="shared" si="12"/>
        <v>0</v>
      </c>
      <c r="J54" s="152"/>
      <c r="K54" s="152">
        <f t="shared" si="13"/>
        <v>0</v>
      </c>
      <c r="L54" s="152">
        <v>0.1</v>
      </c>
      <c r="M54" s="152">
        <f t="shared" si="14"/>
        <v>0.005302002035968782</v>
      </c>
      <c r="N54" s="152">
        <v>58.5</v>
      </c>
      <c r="O54" s="152">
        <f t="shared" si="15"/>
        <v>0.8870948175465776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70.11999999999999</v>
      </c>
      <c r="AA54" s="152">
        <f t="shared" si="21"/>
        <v>0.07715872778330408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>
        <v>25.04</v>
      </c>
      <c r="G55" s="153">
        <f t="shared" si="22"/>
        <v>0.4566834640097322</v>
      </c>
      <c r="H55" s="153">
        <v>1.2</v>
      </c>
      <c r="I55" s="153">
        <f t="shared" si="12"/>
        <v>0.07204178423485623</v>
      </c>
      <c r="J55" s="153">
        <v>2.1499999999999995</v>
      </c>
      <c r="K55" s="153">
        <f t="shared" si="13"/>
        <v>0.20445424979554572</v>
      </c>
      <c r="L55" s="153">
        <v>9.049999999999999</v>
      </c>
      <c r="M55" s="153">
        <f t="shared" si="14"/>
        <v>0.4798311842551747</v>
      </c>
      <c r="N55" s="153">
        <v>10.77</v>
      </c>
      <c r="O55" s="153">
        <f t="shared" si="15"/>
        <v>0.1633164305124212</v>
      </c>
      <c r="P55" s="153">
        <v>0.7000000000000001</v>
      </c>
      <c r="Q55" s="153">
        <f t="shared" si="16"/>
        <v>0.02455175509975028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48.91</v>
      </c>
      <c r="AA55" s="153">
        <f t="shared" si="21"/>
        <v>0.05381964312437826</v>
      </c>
    </row>
    <row r="56" spans="1:27" s="2" customFormat="1" ht="12.75">
      <c r="A56" s="110" t="s">
        <v>204</v>
      </c>
      <c r="B56" s="151"/>
      <c r="C56" s="151"/>
      <c r="D56" s="151">
        <v>0.02</v>
      </c>
      <c r="E56" s="151">
        <f t="shared" si="22"/>
        <v>0.004922349929856514</v>
      </c>
      <c r="F56" s="151">
        <v>0.03</v>
      </c>
      <c r="G56" s="151">
        <f t="shared" si="22"/>
        <v>0.0005471447252512766</v>
      </c>
      <c r="H56" s="151">
        <v>82.32</v>
      </c>
      <c r="I56" s="151">
        <f t="shared" si="12"/>
        <v>4.9420663985111375</v>
      </c>
      <c r="J56" s="151">
        <v>73.39999999999998</v>
      </c>
      <c r="K56" s="151">
        <f t="shared" si="13"/>
        <v>6.979972993020025</v>
      </c>
      <c r="L56" s="151">
        <v>147.65999999999997</v>
      </c>
      <c r="M56" s="151">
        <f t="shared" si="14"/>
        <v>7.828936206311502</v>
      </c>
      <c r="N56" s="151">
        <v>1363.4799999999987</v>
      </c>
      <c r="O56" s="151">
        <f t="shared" si="15"/>
        <v>20.675829774844555</v>
      </c>
      <c r="P56" s="151">
        <v>4.44</v>
      </c>
      <c r="Q56" s="151">
        <f t="shared" si="16"/>
        <v>0.15572827520413032</v>
      </c>
      <c r="R56" s="151"/>
      <c r="S56" s="151">
        <f t="shared" si="17"/>
        <v>0</v>
      </c>
      <c r="T56" s="151"/>
      <c r="U56" s="151">
        <f t="shared" si="18"/>
        <v>0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1671.3499999999985</v>
      </c>
      <c r="AA56" s="151">
        <f t="shared" si="21"/>
        <v>1.8391220718856989</v>
      </c>
    </row>
    <row r="57" spans="1:27" s="2" customFormat="1" ht="12.75">
      <c r="A57" s="112" t="s">
        <v>205</v>
      </c>
      <c r="B57" s="152"/>
      <c r="C57" s="152"/>
      <c r="D57" s="152">
        <v>88.12</v>
      </c>
      <c r="E57" s="152">
        <f t="shared" si="22"/>
        <v>21.687873790947805</v>
      </c>
      <c r="F57" s="152">
        <v>1755.5499999999956</v>
      </c>
      <c r="G57" s="152">
        <f t="shared" si="22"/>
        <v>32.017997413829214</v>
      </c>
      <c r="H57" s="152">
        <v>340.00999999999976</v>
      </c>
      <c r="I57" s="152">
        <f t="shared" si="12"/>
        <v>20.412439214744545</v>
      </c>
      <c r="J57" s="152">
        <v>193.07</v>
      </c>
      <c r="K57" s="152">
        <f t="shared" si="13"/>
        <v>18.35999163164001</v>
      </c>
      <c r="L57" s="152">
        <v>252.58</v>
      </c>
      <c r="M57" s="152">
        <f t="shared" si="14"/>
        <v>13.39179674244995</v>
      </c>
      <c r="N57" s="152">
        <v>444.64999999999986</v>
      </c>
      <c r="O57" s="152">
        <f t="shared" si="15"/>
        <v>6.742678814052745</v>
      </c>
      <c r="P57" s="152">
        <v>577.4899999999994</v>
      </c>
      <c r="Q57" s="152">
        <f t="shared" si="16"/>
        <v>20.25484721793539</v>
      </c>
      <c r="R57" s="152">
        <v>71.19</v>
      </c>
      <c r="S57" s="152">
        <f t="shared" si="17"/>
        <v>3.860943135287578</v>
      </c>
      <c r="T57" s="152">
        <v>259.85</v>
      </c>
      <c r="U57" s="152">
        <f t="shared" si="18"/>
        <v>0.6683673574372555</v>
      </c>
      <c r="V57" s="152">
        <v>2</v>
      </c>
      <c r="W57" s="152">
        <f t="shared" si="19"/>
        <v>0.006623352151380687</v>
      </c>
      <c r="X57" s="152">
        <v>2.5399999999999996</v>
      </c>
      <c r="Y57" s="152">
        <f t="shared" si="20"/>
        <v>12.164750957854405</v>
      </c>
      <c r="Z57" s="152">
        <f t="shared" si="23"/>
        <v>3987.0499999999943</v>
      </c>
      <c r="AA57" s="152">
        <f t="shared" si="21"/>
        <v>4.387274751974076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7.03</v>
      </c>
      <c r="G58" s="153">
        <f t="shared" si="22"/>
        <v>0.1282142472838825</v>
      </c>
      <c r="H58" s="153">
        <v>2.3</v>
      </c>
      <c r="I58" s="153">
        <f t="shared" si="12"/>
        <v>0.13808008645014108</v>
      </c>
      <c r="J58" s="153"/>
      <c r="K58" s="153">
        <f t="shared" si="13"/>
        <v>0</v>
      </c>
      <c r="L58" s="153"/>
      <c r="M58" s="153">
        <f t="shared" si="14"/>
        <v>0</v>
      </c>
      <c r="N58" s="153"/>
      <c r="O58" s="153">
        <f t="shared" si="15"/>
        <v>0</v>
      </c>
      <c r="P58" s="153"/>
      <c r="Q58" s="153">
        <f t="shared" si="16"/>
        <v>0</v>
      </c>
      <c r="R58" s="153"/>
      <c r="S58" s="153">
        <f t="shared" si="17"/>
        <v>0</v>
      </c>
      <c r="T58" s="153"/>
      <c r="U58" s="153">
        <f t="shared" si="18"/>
        <v>0</v>
      </c>
      <c r="V58" s="153"/>
      <c r="W58" s="153">
        <f t="shared" si="19"/>
        <v>0</v>
      </c>
      <c r="X58" s="153"/>
      <c r="Y58" s="153">
        <f t="shared" si="20"/>
        <v>0</v>
      </c>
      <c r="Z58" s="153">
        <f t="shared" si="23"/>
        <v>9.33</v>
      </c>
      <c r="AA58" s="153">
        <f t="shared" si="21"/>
        <v>0.010266556335114477</v>
      </c>
    </row>
    <row r="59" spans="1:27" s="2" customFormat="1" ht="12.75">
      <c r="A59" s="110" t="s">
        <v>207</v>
      </c>
      <c r="B59" s="151"/>
      <c r="C59" s="151"/>
      <c r="D59" s="151">
        <v>250.18</v>
      </c>
      <c r="E59" s="151">
        <f t="shared" si="22"/>
        <v>61.57367527257514</v>
      </c>
      <c r="F59" s="151">
        <v>652.5899999999999</v>
      </c>
      <c r="G59" s="151">
        <f t="shared" si="22"/>
        <v>11.90203920839102</v>
      </c>
      <c r="H59" s="151">
        <v>14.25</v>
      </c>
      <c r="I59" s="151">
        <f t="shared" si="12"/>
        <v>0.8554961877889178</v>
      </c>
      <c r="J59" s="151">
        <v>27.55</v>
      </c>
      <c r="K59" s="151">
        <f t="shared" si="13"/>
        <v>2.619867247380133</v>
      </c>
      <c r="L59" s="151">
        <v>17.06</v>
      </c>
      <c r="M59" s="151">
        <f t="shared" si="14"/>
        <v>0.904521547336274</v>
      </c>
      <c r="N59" s="151">
        <v>28.96</v>
      </c>
      <c r="O59" s="151">
        <f t="shared" si="15"/>
        <v>0.4391498447204938</v>
      </c>
      <c r="P59" s="151">
        <v>19.370000000000008</v>
      </c>
      <c r="Q59" s="151">
        <f t="shared" si="16"/>
        <v>0.6793821375459472</v>
      </c>
      <c r="R59" s="151">
        <v>0</v>
      </c>
      <c r="S59" s="151">
        <f t="shared" si="17"/>
        <v>0</v>
      </c>
      <c r="T59" s="151">
        <v>0.8</v>
      </c>
      <c r="U59" s="151">
        <f t="shared" si="18"/>
        <v>0.002057702081777196</v>
      </c>
      <c r="V59" s="151">
        <v>0.5</v>
      </c>
      <c r="W59" s="151">
        <f t="shared" si="19"/>
        <v>0.0016558380378451718</v>
      </c>
      <c r="X59" s="151">
        <v>0</v>
      </c>
      <c r="Y59" s="151">
        <f t="shared" si="20"/>
        <v>0</v>
      </c>
      <c r="Z59" s="151">
        <f t="shared" si="23"/>
        <v>1011.2599999999999</v>
      </c>
      <c r="AA59" s="151">
        <f t="shared" si="21"/>
        <v>1.1127714640351412</v>
      </c>
    </row>
    <row r="60" spans="1:27" s="2" customFormat="1" ht="12.75">
      <c r="A60" s="112" t="s">
        <v>208</v>
      </c>
      <c r="B60" s="152"/>
      <c r="C60" s="152"/>
      <c r="D60" s="152">
        <v>0.02</v>
      </c>
      <c r="E60" s="152">
        <f t="shared" si="22"/>
        <v>0.004922349929856514</v>
      </c>
      <c r="F60" s="152">
        <v>0.11</v>
      </c>
      <c r="G60" s="152">
        <f t="shared" si="22"/>
        <v>0.0020061973259213476</v>
      </c>
      <c r="H60" s="152">
        <v>102.2</v>
      </c>
      <c r="I60" s="152">
        <f t="shared" si="12"/>
        <v>6.135558624001923</v>
      </c>
      <c r="J60" s="152">
        <v>113.14999999999999</v>
      </c>
      <c r="K60" s="152">
        <f t="shared" si="13"/>
        <v>10.75999923924</v>
      </c>
      <c r="L60" s="152">
        <v>30.5</v>
      </c>
      <c r="M60" s="152">
        <f t="shared" si="14"/>
        <v>1.6171106209704782</v>
      </c>
      <c r="N60" s="152">
        <v>3.02</v>
      </c>
      <c r="O60" s="152">
        <f t="shared" si="15"/>
        <v>0.04579532220496862</v>
      </c>
      <c r="P60" s="152">
        <v>0.43000000000000005</v>
      </c>
      <c r="Q60" s="152">
        <f t="shared" si="16"/>
        <v>0.015081792418418028</v>
      </c>
      <c r="R60" s="152">
        <v>301.55</v>
      </c>
      <c r="S60" s="152">
        <f t="shared" si="17"/>
        <v>16.35436722076091</v>
      </c>
      <c r="T60" s="152">
        <v>0.5</v>
      </c>
      <c r="U60" s="152">
        <f t="shared" si="18"/>
        <v>0.0012860638011107475</v>
      </c>
      <c r="V60" s="152"/>
      <c r="W60" s="152">
        <f t="shared" si="19"/>
        <v>0</v>
      </c>
      <c r="X60" s="152"/>
      <c r="Y60" s="152">
        <f t="shared" si="20"/>
        <v>0</v>
      </c>
      <c r="Z60" s="152">
        <f t="shared" si="23"/>
        <v>551.48</v>
      </c>
      <c r="AA60" s="152">
        <f t="shared" si="21"/>
        <v>0.6068382087555126</v>
      </c>
    </row>
    <row r="61" spans="1:27" s="2" customFormat="1" ht="12.75">
      <c r="A61" s="109" t="s">
        <v>209</v>
      </c>
      <c r="B61" s="153"/>
      <c r="C61" s="153"/>
      <c r="D61" s="153">
        <v>0.01</v>
      </c>
      <c r="E61" s="153">
        <f t="shared" si="22"/>
        <v>0.002461174964928257</v>
      </c>
      <c r="F61" s="153">
        <v>889.9799999999998</v>
      </c>
      <c r="G61" s="153">
        <f t="shared" si="22"/>
        <v>16.23159541930437</v>
      </c>
      <c r="H61" s="153">
        <v>443.5399999999997</v>
      </c>
      <c r="I61" s="153">
        <f t="shared" si="12"/>
        <v>26.627844149606762</v>
      </c>
      <c r="J61" s="153">
        <v>53.3</v>
      </c>
      <c r="K61" s="153">
        <f t="shared" si="13"/>
        <v>5.068563494931436</v>
      </c>
      <c r="L61" s="153">
        <v>571.0900000000001</v>
      </c>
      <c r="M61" s="153">
        <f t="shared" si="14"/>
        <v>30.279203427214117</v>
      </c>
      <c r="N61" s="153">
        <v>3669.4700000000475</v>
      </c>
      <c r="O61" s="153">
        <f t="shared" si="15"/>
        <v>55.64389436141337</v>
      </c>
      <c r="P61" s="153">
        <v>615.8999999999995</v>
      </c>
      <c r="Q61" s="153">
        <f t="shared" si="16"/>
        <v>21.602037094194547</v>
      </c>
      <c r="R61" s="153">
        <v>708.0500000000001</v>
      </c>
      <c r="S61" s="153">
        <f t="shared" si="17"/>
        <v>38.4006291184207</v>
      </c>
      <c r="T61" s="153">
        <v>4418.4800000000005</v>
      </c>
      <c r="U61" s="153">
        <f t="shared" si="18"/>
        <v>11.36489436786363</v>
      </c>
      <c r="V61" s="153">
        <v>0.01</v>
      </c>
      <c r="W61" s="153">
        <f t="shared" si="19"/>
        <v>3.3116760756903436E-05</v>
      </c>
      <c r="X61" s="153">
        <v>0.25</v>
      </c>
      <c r="Y61" s="153">
        <f t="shared" si="20"/>
        <v>1.1973180076628354</v>
      </c>
      <c r="Z61" s="153">
        <f t="shared" si="23"/>
        <v>11370.080000000047</v>
      </c>
      <c r="AA61" s="153">
        <f t="shared" si="21"/>
        <v>12.5114219565658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22"/>
        <v>0</v>
      </c>
      <c r="F62" s="151"/>
      <c r="G62" s="151">
        <f t="shared" si="22"/>
        <v>0</v>
      </c>
      <c r="H62" s="151">
        <v>8</v>
      </c>
      <c r="I62" s="151">
        <f t="shared" si="12"/>
        <v>0.4802785615657082</v>
      </c>
      <c r="J62" s="151">
        <v>16.800000000000004</v>
      </c>
      <c r="K62" s="151">
        <f t="shared" si="13"/>
        <v>1.5975959984024044</v>
      </c>
      <c r="L62" s="151"/>
      <c r="M62" s="151">
        <f t="shared" si="14"/>
        <v>0</v>
      </c>
      <c r="N62" s="151">
        <v>12.53</v>
      </c>
      <c r="O62" s="151">
        <f t="shared" si="15"/>
        <v>0.1900050951086943</v>
      </c>
      <c r="P62" s="151">
        <v>4.69</v>
      </c>
      <c r="Q62" s="151">
        <f t="shared" si="16"/>
        <v>0.16449675916832684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/>
      <c r="Y62" s="151">
        <f t="shared" si="20"/>
        <v>0</v>
      </c>
      <c r="Z62" s="151">
        <f t="shared" si="23"/>
        <v>42.02</v>
      </c>
      <c r="AA62" s="151">
        <f t="shared" si="21"/>
        <v>0.04623801684903649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/>
      <c r="G63" s="151">
        <f t="shared" si="22"/>
        <v>0</v>
      </c>
      <c r="H63" s="151"/>
      <c r="I63" s="151">
        <f t="shared" si="12"/>
        <v>0</v>
      </c>
      <c r="J63" s="151">
        <v>2.4</v>
      </c>
      <c r="K63" s="151">
        <f t="shared" si="13"/>
        <v>0.228227999771772</v>
      </c>
      <c r="L63" s="151">
        <v>0.3</v>
      </c>
      <c r="M63" s="151">
        <f t="shared" si="14"/>
        <v>0.015906006107906344</v>
      </c>
      <c r="N63" s="151">
        <v>0.67</v>
      </c>
      <c r="O63" s="151">
        <f t="shared" si="15"/>
        <v>0.010159889363353965</v>
      </c>
      <c r="P63" s="151">
        <v>0.13</v>
      </c>
      <c r="Q63" s="151">
        <f t="shared" si="16"/>
        <v>0.004559611661382194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3.4999999999999996</v>
      </c>
      <c r="AA63" s="151">
        <f t="shared" si="21"/>
        <v>0.003851334102132976</v>
      </c>
    </row>
    <row r="64" spans="1:27" s="2" customFormat="1" ht="12.75">
      <c r="A64" s="112" t="s">
        <v>212</v>
      </c>
      <c r="B64" s="152"/>
      <c r="C64" s="152"/>
      <c r="D64" s="152">
        <v>2.4</v>
      </c>
      <c r="E64" s="152">
        <f t="shared" si="22"/>
        <v>0.5906819915827817</v>
      </c>
      <c r="F64" s="152">
        <v>0.4</v>
      </c>
      <c r="G64" s="152">
        <f t="shared" si="22"/>
        <v>0.007295263003350356</v>
      </c>
      <c r="H64" s="152">
        <v>4</v>
      </c>
      <c r="I64" s="152">
        <f t="shared" si="12"/>
        <v>0.2401392807828541</v>
      </c>
      <c r="J64" s="152">
        <v>81.14</v>
      </c>
      <c r="K64" s="152">
        <f t="shared" si="13"/>
        <v>7.716008292283992</v>
      </c>
      <c r="L64" s="152"/>
      <c r="M64" s="152">
        <f t="shared" si="14"/>
        <v>0</v>
      </c>
      <c r="N64" s="152">
        <v>4.109999999999999</v>
      </c>
      <c r="O64" s="152">
        <f t="shared" si="15"/>
        <v>0.06232409743788774</v>
      </c>
      <c r="P64" s="152">
        <v>0</v>
      </c>
      <c r="Q64" s="152">
        <f t="shared" si="16"/>
        <v>0</v>
      </c>
      <c r="R64" s="152">
        <v>0</v>
      </c>
      <c r="S64" s="152">
        <f t="shared" si="17"/>
        <v>0</v>
      </c>
      <c r="T64" s="152">
        <v>0.4</v>
      </c>
      <c r="U64" s="152">
        <f t="shared" si="18"/>
        <v>0.001028851040888598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92.45</v>
      </c>
      <c r="AA64" s="152">
        <f t="shared" si="21"/>
        <v>0.10173023935491247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>
        <v>20.01</v>
      </c>
      <c r="O65" s="153">
        <f t="shared" si="15"/>
        <v>0.30343191964285504</v>
      </c>
      <c r="P65" s="153">
        <v>12.91</v>
      </c>
      <c r="Q65" s="153">
        <f t="shared" si="16"/>
        <v>0.4528045119111086</v>
      </c>
      <c r="R65" s="153"/>
      <c r="S65" s="153">
        <f t="shared" si="17"/>
        <v>0</v>
      </c>
      <c r="T65" s="153"/>
      <c r="U65" s="153">
        <f t="shared" si="18"/>
        <v>0</v>
      </c>
      <c r="V65" s="153">
        <v>3</v>
      </c>
      <c r="W65" s="153">
        <f t="shared" si="19"/>
        <v>0.009935028227071032</v>
      </c>
      <c r="X65" s="153">
        <v>0.06</v>
      </c>
      <c r="Y65" s="153">
        <f t="shared" si="20"/>
        <v>0.28735632183908044</v>
      </c>
      <c r="Z65" s="153">
        <f t="shared" si="23"/>
        <v>35.980000000000004</v>
      </c>
      <c r="AA65" s="153">
        <f t="shared" si="21"/>
        <v>0.03959171456992701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/>
      <c r="G66" s="151">
        <f t="shared" si="22"/>
        <v>0</v>
      </c>
      <c r="H66" s="151">
        <v>10</v>
      </c>
      <c r="I66" s="151">
        <f t="shared" si="12"/>
        <v>0.6003482019571352</v>
      </c>
      <c r="J66" s="151"/>
      <c r="K66" s="151">
        <f t="shared" si="13"/>
        <v>0</v>
      </c>
      <c r="L66" s="151">
        <v>7.619999999999999</v>
      </c>
      <c r="M66" s="151">
        <f t="shared" si="14"/>
        <v>0.40401255514082113</v>
      </c>
      <c r="N66" s="151">
        <v>14.32</v>
      </c>
      <c r="O66" s="151">
        <f t="shared" si="15"/>
        <v>0.2171486801242221</v>
      </c>
      <c r="P66" s="151">
        <v>438.15</v>
      </c>
      <c r="Q66" s="151">
        <f t="shared" si="16"/>
        <v>15.367644995650831</v>
      </c>
      <c r="R66" s="151">
        <v>32.3</v>
      </c>
      <c r="S66" s="151">
        <f t="shared" si="17"/>
        <v>1.751769395558207</v>
      </c>
      <c r="T66" s="151"/>
      <c r="U66" s="151">
        <f t="shared" si="18"/>
        <v>0</v>
      </c>
      <c r="V66" s="151"/>
      <c r="W66" s="151">
        <f t="shared" si="19"/>
        <v>0</v>
      </c>
      <c r="X66" s="151"/>
      <c r="Y66" s="151">
        <f t="shared" si="20"/>
        <v>0</v>
      </c>
      <c r="Z66" s="151">
        <f t="shared" si="23"/>
        <v>502.39</v>
      </c>
      <c r="AA66" s="151">
        <f t="shared" si="21"/>
        <v>0.5528204970201674</v>
      </c>
    </row>
    <row r="67" spans="1:27" s="2" customFormat="1" ht="12.75">
      <c r="A67" s="112" t="s">
        <v>215</v>
      </c>
      <c r="B67" s="152"/>
      <c r="C67" s="152"/>
      <c r="D67" s="152">
        <v>0.65</v>
      </c>
      <c r="E67" s="152">
        <f t="shared" si="22"/>
        <v>0.1599763727203367</v>
      </c>
      <c r="F67" s="152">
        <v>142.13000000000002</v>
      </c>
      <c r="G67" s="152">
        <f t="shared" si="22"/>
        <v>2.5921893266654656</v>
      </c>
      <c r="H67" s="152">
        <v>0.4</v>
      </c>
      <c r="I67" s="152">
        <f t="shared" si="12"/>
        <v>0.024013928078285413</v>
      </c>
      <c r="J67" s="152"/>
      <c r="K67" s="152">
        <f t="shared" si="13"/>
        <v>0</v>
      </c>
      <c r="L67" s="152">
        <v>260.73</v>
      </c>
      <c r="M67" s="152">
        <f t="shared" si="14"/>
        <v>13.823909908381404</v>
      </c>
      <c r="N67" s="152">
        <v>71.56</v>
      </c>
      <c r="O67" s="152">
        <f t="shared" si="15"/>
        <v>1.0851368400621042</v>
      </c>
      <c r="P67" s="152">
        <v>25.05</v>
      </c>
      <c r="Q67" s="152">
        <f t="shared" si="16"/>
        <v>0.8786020932124919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</v>
      </c>
      <c r="Y67" s="152">
        <f t="shared" si="20"/>
        <v>0</v>
      </c>
      <c r="Z67" s="152">
        <f t="shared" si="23"/>
        <v>500.5200000000001</v>
      </c>
      <c r="AA67" s="152">
        <f t="shared" si="21"/>
        <v>0.5507627842284565</v>
      </c>
    </row>
    <row r="68" spans="1:27" s="2" customFormat="1" ht="12.75">
      <c r="A68" s="115" t="s">
        <v>216</v>
      </c>
      <c r="B68" s="154"/>
      <c r="C68" s="154"/>
      <c r="D68" s="154">
        <v>15.24</v>
      </c>
      <c r="E68" s="154">
        <f t="shared" si="22"/>
        <v>3.750830646550664</v>
      </c>
      <c r="F68" s="154">
        <v>1175.11</v>
      </c>
      <c r="G68" s="154">
        <f t="shared" si="22"/>
        <v>21.431841269667586</v>
      </c>
      <c r="H68" s="154">
        <v>0</v>
      </c>
      <c r="I68" s="154">
        <f t="shared" si="12"/>
        <v>0</v>
      </c>
      <c r="J68" s="154"/>
      <c r="K68" s="154">
        <f t="shared" si="13"/>
        <v>0</v>
      </c>
      <c r="L68" s="154">
        <v>7.42</v>
      </c>
      <c r="M68" s="154">
        <f t="shared" si="14"/>
        <v>0.3934085510688835</v>
      </c>
      <c r="N68" s="154">
        <v>276.31</v>
      </c>
      <c r="O68" s="154">
        <f t="shared" si="15"/>
        <v>4.1899687014751255</v>
      </c>
      <c r="P68" s="154">
        <v>74.13000000000001</v>
      </c>
      <c r="Q68" s="154">
        <f t="shared" si="16"/>
        <v>2.6000308650635544</v>
      </c>
      <c r="R68" s="154">
        <v>173.00999999999996</v>
      </c>
      <c r="S68" s="154">
        <f t="shared" si="17"/>
        <v>9.383084307291806</v>
      </c>
      <c r="T68" s="154">
        <v>1630.8299999999995</v>
      </c>
      <c r="U68" s="154">
        <f t="shared" si="18"/>
        <v>4.194702857530879</v>
      </c>
      <c r="V68" s="154">
        <v>13131.48</v>
      </c>
      <c r="W68" s="154">
        <f t="shared" si="19"/>
        <v>43.48720815440624</v>
      </c>
      <c r="X68" s="154">
        <v>11.67</v>
      </c>
      <c r="Y68" s="154">
        <f t="shared" si="20"/>
        <v>55.89080459770115</v>
      </c>
      <c r="Z68" s="154">
        <f t="shared" si="23"/>
        <v>16495.199999999997</v>
      </c>
      <c r="AA68" s="154">
        <f t="shared" si="21"/>
        <v>18.151007509001104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406.30999999999995</v>
      </c>
      <c r="E69" s="117">
        <f t="shared" si="24"/>
        <v>100.00000000000004</v>
      </c>
      <c r="F69" s="117">
        <f t="shared" si="24"/>
        <v>5483.009999999996</v>
      </c>
      <c r="G69" s="117">
        <f t="shared" si="24"/>
        <v>100.00000000000001</v>
      </c>
      <c r="H69" s="117">
        <f t="shared" si="24"/>
        <v>1665.6999999999996</v>
      </c>
      <c r="I69" s="117">
        <f t="shared" si="24"/>
        <v>100</v>
      </c>
      <c r="J69" s="117">
        <f t="shared" si="24"/>
        <v>1051.58</v>
      </c>
      <c r="K69" s="117">
        <f t="shared" si="24"/>
        <v>100</v>
      </c>
      <c r="L69" s="117">
        <f t="shared" si="24"/>
        <v>1886.0800000000002</v>
      </c>
      <c r="M69" s="117">
        <f t="shared" si="24"/>
        <v>100.00000000000001</v>
      </c>
      <c r="N69" s="117">
        <f t="shared" si="24"/>
        <v>6594.560000000047</v>
      </c>
      <c r="O69" s="117">
        <f t="shared" si="24"/>
        <v>100</v>
      </c>
      <c r="P69" s="117">
        <f t="shared" si="24"/>
        <v>2851.12</v>
      </c>
      <c r="Q69" s="117">
        <f t="shared" si="24"/>
        <v>99.99999999999999</v>
      </c>
      <c r="R69" s="117">
        <f t="shared" si="24"/>
        <v>1843.85</v>
      </c>
      <c r="S69" s="117">
        <f t="shared" si="24"/>
        <v>100.00000000000003</v>
      </c>
      <c r="T69" s="117">
        <f t="shared" si="24"/>
        <v>38878.32000000001</v>
      </c>
      <c r="U69" s="117">
        <f t="shared" si="24"/>
        <v>100</v>
      </c>
      <c r="V69" s="117">
        <f t="shared" si="24"/>
        <v>30196.19</v>
      </c>
      <c r="W69" s="117">
        <f t="shared" si="24"/>
        <v>100</v>
      </c>
      <c r="X69" s="117">
        <f t="shared" si="24"/>
        <v>20.88</v>
      </c>
      <c r="Y69" s="117">
        <f t="shared" si="24"/>
        <v>100</v>
      </c>
      <c r="Z69" s="117">
        <f t="shared" si="24"/>
        <v>90877.60000000005</v>
      </c>
      <c r="AA69" s="117">
        <f t="shared" si="24"/>
        <v>99.99999999999994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8.57421875" style="0" customWidth="1"/>
    <col min="7" max="7" width="6.421875" style="0" customWidth="1"/>
    <col min="8" max="8" width="5.8515625" style="0" customWidth="1"/>
    <col min="9" max="9" width="7.140625" style="0" customWidth="1"/>
    <col min="10" max="10" width="7.421875" style="0" customWidth="1"/>
    <col min="11" max="11" width="6.421875" style="0" customWidth="1"/>
    <col min="12" max="12" width="8.00390625" style="0" customWidth="1"/>
    <col min="13" max="13" width="6.421875" style="0" customWidth="1"/>
    <col min="14" max="14" width="10.140625" style="0" customWidth="1"/>
    <col min="15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9.42187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252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8">
      <c r="A5" s="197" t="s">
        <v>223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7" spans="1:27" ht="24.75" customHeight="1">
      <c r="A7" s="219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6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7" t="s">
        <v>253</v>
      </c>
      <c r="AA8" s="229" t="s">
        <v>3</v>
      </c>
    </row>
    <row r="9" spans="1:27" ht="24.75" customHeight="1">
      <c r="A9" s="220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8"/>
      <c r="AA9" s="203"/>
    </row>
    <row r="10" spans="1:27" ht="24.75" customHeight="1">
      <c r="A10" s="118" t="s">
        <v>29</v>
      </c>
      <c r="B10" s="118">
        <v>0</v>
      </c>
      <c r="C10" s="133">
        <v>0</v>
      </c>
      <c r="D10" s="118">
        <v>4.2</v>
      </c>
      <c r="E10" s="133">
        <f aca="true" t="shared" si="0" ref="E10:E19">((D10/D$19*100))</f>
        <v>2.3199292973928416</v>
      </c>
      <c r="F10" s="118">
        <v>5.09</v>
      </c>
      <c r="G10" s="133">
        <f aca="true" t="shared" si="1" ref="G10:G19">((F10/F$19*100))</f>
        <v>0.10798632031840051</v>
      </c>
      <c r="H10" s="118">
        <f>SUM(H30:H38)</f>
        <v>49.5</v>
      </c>
      <c r="I10" s="133">
        <f aca="true" t="shared" si="2" ref="I10:I19">((H10/H$19*100))</f>
        <v>3.0137169784899758</v>
      </c>
      <c r="J10" s="118">
        <v>499.45</v>
      </c>
      <c r="K10" s="133">
        <f aca="true" t="shared" si="3" ref="K10:K19">((J10/J$19*100))</f>
        <v>12.245233197588465</v>
      </c>
      <c r="L10" s="118">
        <v>896.99</v>
      </c>
      <c r="M10" s="133">
        <f aca="true" t="shared" si="4" ref="M10:M19">((L10/L$19*100))</f>
        <v>20.678263836379397</v>
      </c>
      <c r="N10" s="143">
        <v>224.13</v>
      </c>
      <c r="O10" s="133">
        <f aca="true" t="shared" si="5" ref="O10:O19">((N10/N$19*100))</f>
        <v>0.9581214612282063</v>
      </c>
      <c r="P10" s="118">
        <f>SUM(P30:P38)</f>
        <v>931.2900000000001</v>
      </c>
      <c r="Q10" s="133">
        <f aca="true" t="shared" si="6" ref="Q10:S19">((P10/P$19*100))</f>
        <v>22.701323140826265</v>
      </c>
      <c r="R10" s="118">
        <f>SUM(R30:R38)</f>
        <v>63.46</v>
      </c>
      <c r="S10" s="133">
        <f t="shared" si="6"/>
        <v>27.51235584843492</v>
      </c>
      <c r="T10" s="118">
        <f>SUM(T30:T38)</f>
        <v>570.36</v>
      </c>
      <c r="U10" s="133">
        <f aca="true" t="shared" si="7" ref="U10:U19">((T10/T$19*100))</f>
        <v>85.02810119411441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1.2</v>
      </c>
      <c r="Y10" s="133">
        <f aca="true" t="shared" si="9" ref="Y10:Y19">((X10/X$19*100))</f>
        <v>1.1970074812967582</v>
      </c>
      <c r="Z10" s="98">
        <f>SUM(B10+D10+F10+H10+J10+L10+N10+P10+T10+V10+X10+R10)</f>
        <v>3245.67</v>
      </c>
      <c r="AA10" s="133">
        <f aca="true" t="shared" si="10" ref="AA10:AA19">((Z10/Z$19*100))</f>
        <v>7.447905826502141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38.3</v>
      </c>
      <c r="E11" s="135">
        <f t="shared" si="0"/>
        <v>21.155545735749005</v>
      </c>
      <c r="F11" s="119">
        <v>201.44</v>
      </c>
      <c r="G11" s="135">
        <f t="shared" si="1"/>
        <v>4.273627576608762</v>
      </c>
      <c r="H11" s="119">
        <f>SUM(H39:H46)</f>
        <v>86.23</v>
      </c>
      <c r="I11" s="135">
        <f t="shared" si="2"/>
        <v>5.249955859700821</v>
      </c>
      <c r="J11" s="119">
        <v>340.38</v>
      </c>
      <c r="K11" s="135">
        <f t="shared" si="3"/>
        <v>8.345244720783185</v>
      </c>
      <c r="L11" s="119">
        <v>419.69</v>
      </c>
      <c r="M11" s="135">
        <f t="shared" si="4"/>
        <v>9.675091750733083</v>
      </c>
      <c r="N11" s="144">
        <v>672.61</v>
      </c>
      <c r="O11" s="135">
        <f t="shared" si="5"/>
        <v>2.8753048500276797</v>
      </c>
      <c r="P11" s="119">
        <f>SUM(P39:P46)</f>
        <v>574.99</v>
      </c>
      <c r="Q11" s="135">
        <f t="shared" si="6"/>
        <v>14.016078549907862</v>
      </c>
      <c r="R11" s="119">
        <f>SUM(R39:R46)</f>
        <v>0</v>
      </c>
      <c r="S11" s="135">
        <f t="shared" si="6"/>
        <v>0</v>
      </c>
      <c r="T11" s="119">
        <f>SUM(T39:T46)</f>
        <v>0.15</v>
      </c>
      <c r="U11" s="135">
        <f t="shared" si="7"/>
        <v>0.022361692929232693</v>
      </c>
      <c r="V11" s="119">
        <f>SUM(V39:V46)</f>
        <v>125.82000000000001</v>
      </c>
      <c r="W11" s="135">
        <f t="shared" si="8"/>
        <v>98.35834896810508</v>
      </c>
      <c r="X11" s="119">
        <f>SUM(X39:X46)</f>
        <v>0.3</v>
      </c>
      <c r="Y11" s="135">
        <f t="shared" si="9"/>
        <v>0.29925187032418954</v>
      </c>
      <c r="Z11" s="101">
        <f aca="true" t="shared" si="11" ref="Z11:Z18">SUM(B11+D11+F11+H11+J11+L11+N11+P11+T11+V11+X11+R11)</f>
        <v>2459.9100000000008</v>
      </c>
      <c r="AA11" s="135">
        <f t="shared" si="10"/>
        <v>5.644806163803125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25.59</v>
      </c>
      <c r="E12" s="135">
        <f t="shared" si="0"/>
        <v>14.134997790543528</v>
      </c>
      <c r="F12" s="119">
        <v>430.02</v>
      </c>
      <c r="G12" s="135">
        <f t="shared" si="1"/>
        <v>9.123040759001688</v>
      </c>
      <c r="H12" s="119">
        <f>SUM(H47:H52)</f>
        <v>35.9</v>
      </c>
      <c r="I12" s="135">
        <f t="shared" si="2"/>
        <v>2.1857058490462653</v>
      </c>
      <c r="J12" s="119">
        <v>35.35</v>
      </c>
      <c r="K12" s="135">
        <f t="shared" si="3"/>
        <v>0.8666913475518114</v>
      </c>
      <c r="L12" s="119">
        <v>328.53</v>
      </c>
      <c r="M12" s="135">
        <f t="shared" si="4"/>
        <v>7.573585010051084</v>
      </c>
      <c r="N12" s="144">
        <v>436.97</v>
      </c>
      <c r="O12" s="135">
        <f t="shared" si="5"/>
        <v>1.8679798996693406</v>
      </c>
      <c r="P12" s="119">
        <f>SUM(P47:P52)</f>
        <v>39.129999999999995</v>
      </c>
      <c r="Q12" s="135">
        <f t="shared" si="6"/>
        <v>0.9538412035998792</v>
      </c>
      <c r="R12" s="119">
        <f>SUM(R47:R52)</f>
        <v>0.25</v>
      </c>
      <c r="S12" s="135">
        <f t="shared" si="6"/>
        <v>0.10838463539408652</v>
      </c>
      <c r="T12" s="119">
        <f>SUM(T47:T52)</f>
        <v>2</v>
      </c>
      <c r="U12" s="135">
        <f t="shared" si="7"/>
        <v>0.29815590572310263</v>
      </c>
      <c r="V12" s="119">
        <f>SUM(V47:V52)</f>
        <v>0</v>
      </c>
      <c r="W12" s="135">
        <f t="shared" si="8"/>
        <v>0</v>
      </c>
      <c r="X12" s="119">
        <f>SUM(X47:X52)</f>
        <v>7.039999999999999</v>
      </c>
      <c r="Y12" s="135">
        <f t="shared" si="9"/>
        <v>7.022443890274313</v>
      </c>
      <c r="Z12" s="101">
        <f t="shared" si="11"/>
        <v>1340.7799999999997</v>
      </c>
      <c r="AA12" s="135">
        <f t="shared" si="10"/>
        <v>3.0767154929667955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7.63</v>
      </c>
      <c r="E13" s="135">
        <f t="shared" si="0"/>
        <v>4.214538223596995</v>
      </c>
      <c r="F13" s="119">
        <v>108.97</v>
      </c>
      <c r="G13" s="135">
        <f t="shared" si="1"/>
        <v>2.311840731845993</v>
      </c>
      <c r="H13" s="119">
        <f>SUM(H53:H54)</f>
        <v>3.3</v>
      </c>
      <c r="I13" s="135">
        <f t="shared" si="2"/>
        <v>0.20091446523266507</v>
      </c>
      <c r="J13" s="119">
        <v>5.1</v>
      </c>
      <c r="K13" s="135">
        <f t="shared" si="3"/>
        <v>0.1250389214289742</v>
      </c>
      <c r="L13" s="119">
        <v>121.81</v>
      </c>
      <c r="M13" s="135">
        <f t="shared" si="4"/>
        <v>2.8080795972188923</v>
      </c>
      <c r="N13" s="144">
        <v>13.99</v>
      </c>
      <c r="O13" s="135">
        <f t="shared" si="5"/>
        <v>0.05980510972463573</v>
      </c>
      <c r="P13" s="119">
        <f>SUM(P53:P54)</f>
        <v>5.17</v>
      </c>
      <c r="Q13" s="135">
        <f t="shared" si="6"/>
        <v>0.12602501974473235</v>
      </c>
      <c r="R13" s="119">
        <f>SUM(R53:R54)</f>
        <v>0</v>
      </c>
      <c r="S13" s="135">
        <f t="shared" si="6"/>
        <v>0</v>
      </c>
      <c r="T13" s="119">
        <f>SUM(T53:T54)</f>
        <v>0.9</v>
      </c>
      <c r="U13" s="135">
        <f t="shared" si="7"/>
        <v>0.1341701575753962</v>
      </c>
      <c r="V13" s="119">
        <f>SUM(V53:V54)</f>
        <v>0</v>
      </c>
      <c r="W13" s="135">
        <f t="shared" si="8"/>
        <v>0</v>
      </c>
      <c r="X13" s="119">
        <f>SUM(X53:X54)</f>
        <v>0.01</v>
      </c>
      <c r="Y13" s="135">
        <f t="shared" si="9"/>
        <v>0.009975062344139652</v>
      </c>
      <c r="Z13" s="101">
        <f t="shared" si="11"/>
        <v>266.88</v>
      </c>
      <c r="AA13" s="135">
        <f t="shared" si="10"/>
        <v>0.6124150351011938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69.52</v>
      </c>
      <c r="E14" s="135">
        <f t="shared" si="0"/>
        <v>38.400353513035796</v>
      </c>
      <c r="F14" s="119">
        <v>1507.66</v>
      </c>
      <c r="G14" s="135">
        <f t="shared" si="1"/>
        <v>31.985590509084428</v>
      </c>
      <c r="H14" s="119">
        <f>SUM(H55:H57)</f>
        <v>1205.4599999999998</v>
      </c>
      <c r="I14" s="135">
        <f t="shared" si="2"/>
        <v>73.39222765435406</v>
      </c>
      <c r="J14" s="119">
        <v>735.7</v>
      </c>
      <c r="K14" s="135">
        <f t="shared" si="3"/>
        <v>18.03747735201889</v>
      </c>
      <c r="L14" s="119">
        <v>1780.29</v>
      </c>
      <c r="M14" s="135">
        <f t="shared" si="4"/>
        <v>41.040932814488315</v>
      </c>
      <c r="N14" s="144">
        <v>5488.51</v>
      </c>
      <c r="O14" s="135">
        <f t="shared" si="5"/>
        <v>23.462540584328835</v>
      </c>
      <c r="P14" s="119">
        <f>SUM(P55:P57)</f>
        <v>873.7099999999997</v>
      </c>
      <c r="Q14" s="135">
        <f t="shared" si="6"/>
        <v>21.297740812605426</v>
      </c>
      <c r="R14" s="119">
        <f>SUM(R55:R57)</f>
        <v>48.85</v>
      </c>
      <c r="S14" s="135">
        <f t="shared" si="6"/>
        <v>21.178357756004505</v>
      </c>
      <c r="T14" s="119">
        <f>SUM(T55:T57)</f>
        <v>14.929999999999998</v>
      </c>
      <c r="U14" s="135">
        <f t="shared" si="7"/>
        <v>2.225733836222961</v>
      </c>
      <c r="V14" s="119">
        <f>SUM(V55:V57)</f>
        <v>1.5</v>
      </c>
      <c r="W14" s="135">
        <f t="shared" si="8"/>
        <v>1.172607879924953</v>
      </c>
      <c r="X14" s="119">
        <f>SUM(X55:X57)</f>
        <v>89.68</v>
      </c>
      <c r="Y14" s="135">
        <f t="shared" si="9"/>
        <v>89.45635910224439</v>
      </c>
      <c r="Z14" s="101">
        <f t="shared" si="11"/>
        <v>11815.81</v>
      </c>
      <c r="AA14" s="135">
        <f t="shared" si="10"/>
        <v>27.113982673482596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14.67</v>
      </c>
      <c r="E15" s="135">
        <f t="shared" si="0"/>
        <v>8.10318161732214</v>
      </c>
      <c r="F15" s="119">
        <v>609.81</v>
      </c>
      <c r="G15" s="135">
        <f t="shared" si="1"/>
        <v>12.937355204983067</v>
      </c>
      <c r="H15" s="119">
        <f>SUM(H58:H60)</f>
        <v>10.84</v>
      </c>
      <c r="I15" s="135">
        <f t="shared" si="2"/>
        <v>0.6599735767036634</v>
      </c>
      <c r="J15" s="119">
        <v>2046.9</v>
      </c>
      <c r="K15" s="135">
        <f t="shared" si="3"/>
        <v>50.18473887705242</v>
      </c>
      <c r="L15" s="119">
        <v>82.27</v>
      </c>
      <c r="M15" s="135">
        <f t="shared" si="4"/>
        <v>1.8965660328642826</v>
      </c>
      <c r="N15" s="144">
        <v>22.32</v>
      </c>
      <c r="O15" s="135">
        <f t="shared" si="5"/>
        <v>0.09541458535052677</v>
      </c>
      <c r="P15" s="119">
        <f>SUM(P58:P60)</f>
        <v>22.709999999999997</v>
      </c>
      <c r="Q15" s="135">
        <f t="shared" si="6"/>
        <v>0.5535837907935921</v>
      </c>
      <c r="R15" s="119">
        <f>SUM(R58:R60)</f>
        <v>0</v>
      </c>
      <c r="S15" s="135">
        <f t="shared" si="6"/>
        <v>0</v>
      </c>
      <c r="T15" s="119">
        <f>SUM(T58:T60)</f>
        <v>2</v>
      </c>
      <c r="U15" s="135">
        <f t="shared" si="7"/>
        <v>0.29815590572310263</v>
      </c>
      <c r="V15" s="119">
        <f>SUM(V58:V60)</f>
        <v>0</v>
      </c>
      <c r="W15" s="135">
        <f t="shared" si="8"/>
        <v>0</v>
      </c>
      <c r="X15" s="119">
        <f>SUM(X58:X60)</f>
        <v>0</v>
      </c>
      <c r="Y15" s="135">
        <f t="shared" si="9"/>
        <v>0</v>
      </c>
      <c r="Z15" s="101">
        <f t="shared" si="11"/>
        <v>2811.5200000000004</v>
      </c>
      <c r="AA15" s="135">
        <f t="shared" si="10"/>
        <v>6.451652875778284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16.93</v>
      </c>
      <c r="E16" s="135">
        <f t="shared" si="0"/>
        <v>9.351524524966859</v>
      </c>
      <c r="F16" s="119">
        <v>519.99</v>
      </c>
      <c r="G16" s="135">
        <f t="shared" si="1"/>
        <v>11.031789136024575</v>
      </c>
      <c r="H16" s="119">
        <f>SUM(H61:H64)</f>
        <v>244.01999999999995</v>
      </c>
      <c r="I16" s="135">
        <f t="shared" si="2"/>
        <v>14.85671145638634</v>
      </c>
      <c r="J16" s="119">
        <v>396.35</v>
      </c>
      <c r="K16" s="135">
        <f t="shared" si="3"/>
        <v>9.717485589877242</v>
      </c>
      <c r="L16" s="119">
        <v>76.32</v>
      </c>
      <c r="M16" s="135">
        <f t="shared" si="4"/>
        <v>1.7594009921988822</v>
      </c>
      <c r="N16" s="144">
        <v>15610.6</v>
      </c>
      <c r="O16" s="135">
        <f t="shared" si="5"/>
        <v>66.73292679538231</v>
      </c>
      <c r="P16" s="119">
        <f>SUM(P61:P64)</f>
        <v>1063.5399999999993</v>
      </c>
      <c r="Q16" s="135">
        <f t="shared" si="6"/>
        <v>25.925077272594304</v>
      </c>
      <c r="R16" s="119">
        <f>SUM(R61:R64)</f>
        <v>100.9</v>
      </c>
      <c r="S16" s="135">
        <f t="shared" si="6"/>
        <v>43.744038845053325</v>
      </c>
      <c r="T16" s="119">
        <f>SUM(T61:T64)</f>
        <v>66.75</v>
      </c>
      <c r="U16" s="135">
        <f t="shared" si="7"/>
        <v>9.95095335350855</v>
      </c>
      <c r="V16" s="119">
        <f>SUM(V61:V64)</f>
        <v>0</v>
      </c>
      <c r="W16" s="135">
        <f t="shared" si="8"/>
        <v>0</v>
      </c>
      <c r="X16" s="119">
        <f>SUM(X61:X64)</f>
        <v>0</v>
      </c>
      <c r="Y16" s="135">
        <f t="shared" si="9"/>
        <v>0</v>
      </c>
      <c r="Z16" s="101">
        <f t="shared" si="11"/>
        <v>18095.4</v>
      </c>
      <c r="AA16" s="135">
        <f t="shared" si="10"/>
        <v>41.52388723834735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21.63</v>
      </c>
      <c r="G17" s="135">
        <f t="shared" si="1"/>
        <v>0.4588888228854623</v>
      </c>
      <c r="H17" s="119">
        <f>SUM(H65:H67)</f>
        <v>7.24</v>
      </c>
      <c r="I17" s="135">
        <f t="shared" si="2"/>
        <v>0.4407941600862106</v>
      </c>
      <c r="J17" s="119">
        <v>19.5</v>
      </c>
      <c r="K17" s="135">
        <f t="shared" si="3"/>
        <v>0.478089993699019</v>
      </c>
      <c r="L17" s="119">
        <v>204.97</v>
      </c>
      <c r="M17" s="135">
        <f t="shared" si="4"/>
        <v>4.725162753812957</v>
      </c>
      <c r="N17" s="144">
        <v>266.97</v>
      </c>
      <c r="O17" s="135">
        <f t="shared" si="5"/>
        <v>1.1412559073042174</v>
      </c>
      <c r="P17" s="119">
        <f>SUM(P65:P67)</f>
        <v>45.78</v>
      </c>
      <c r="Q17" s="135">
        <f t="shared" si="6"/>
        <v>1.1159430181651542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0</v>
      </c>
      <c r="W17" s="135">
        <f t="shared" si="8"/>
        <v>0</v>
      </c>
      <c r="X17" s="119">
        <f>SUM(X65:X67)</f>
        <v>0.02</v>
      </c>
      <c r="Y17" s="135">
        <f t="shared" si="9"/>
        <v>0.019950124688279305</v>
      </c>
      <c r="Z17" s="101">
        <f t="shared" si="11"/>
        <v>566.11</v>
      </c>
      <c r="AA17" s="135">
        <f t="shared" si="10"/>
        <v>1.29906428177884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4.2</v>
      </c>
      <c r="E18" s="137">
        <f t="shared" si="0"/>
        <v>2.3199292973928416</v>
      </c>
      <c r="F18" s="120">
        <v>1308.95</v>
      </c>
      <c r="G18" s="137">
        <f t="shared" si="1"/>
        <v>27.769880939247614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426.97</v>
      </c>
      <c r="M18" s="137">
        <f t="shared" si="4"/>
        <v>9.842917212253104</v>
      </c>
      <c r="N18" s="145">
        <v>656.55</v>
      </c>
      <c r="O18" s="137">
        <f t="shared" si="5"/>
        <v>2.8066508069842446</v>
      </c>
      <c r="P18" s="120">
        <f>SUM(P68)</f>
        <v>546.04</v>
      </c>
      <c r="Q18" s="137">
        <f t="shared" si="6"/>
        <v>13.310387191762793</v>
      </c>
      <c r="R18" s="120">
        <f>SUM(R68)</f>
        <v>17.200000000000003</v>
      </c>
      <c r="S18" s="137">
        <f t="shared" si="6"/>
        <v>7.456862915113153</v>
      </c>
      <c r="T18" s="120">
        <f>SUM(T68)</f>
        <v>13.7</v>
      </c>
      <c r="U18" s="137">
        <f t="shared" si="7"/>
        <v>2.042367954203253</v>
      </c>
      <c r="V18" s="120">
        <f>SUM(V68)</f>
        <v>0.6</v>
      </c>
      <c r="W18" s="137">
        <f t="shared" si="8"/>
        <v>0.4690431519699812</v>
      </c>
      <c r="X18" s="120">
        <f>SUM(X68)</f>
        <v>2</v>
      </c>
      <c r="Y18" s="137">
        <f t="shared" si="9"/>
        <v>1.99501246882793</v>
      </c>
      <c r="Z18" s="104">
        <f t="shared" si="11"/>
        <v>2976.2099999999996</v>
      </c>
      <c r="AA18" s="137">
        <f t="shared" si="10"/>
        <v>6.829570412239672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181.04</v>
      </c>
      <c r="E19" s="141">
        <f t="shared" si="0"/>
        <v>100</v>
      </c>
      <c r="F19" s="140">
        <f>SUM(F10:F18)</f>
        <v>4713.56</v>
      </c>
      <c r="G19" s="141">
        <f t="shared" si="1"/>
        <v>100</v>
      </c>
      <c r="H19" s="140">
        <f>SUM(H10:H18)</f>
        <v>1642.4899999999998</v>
      </c>
      <c r="I19" s="141">
        <f t="shared" si="2"/>
        <v>100</v>
      </c>
      <c r="J19" s="140">
        <f>SUM(J10:J18)</f>
        <v>4078.73</v>
      </c>
      <c r="K19" s="141">
        <f t="shared" si="3"/>
        <v>100</v>
      </c>
      <c r="L19" s="140">
        <f>SUM(L10:L18)</f>
        <v>4337.84</v>
      </c>
      <c r="M19" s="141">
        <f t="shared" si="4"/>
        <v>100</v>
      </c>
      <c r="N19" s="117">
        <f>SUM(N10:N18)</f>
        <v>23392.65</v>
      </c>
      <c r="O19" s="141">
        <f t="shared" si="5"/>
        <v>100</v>
      </c>
      <c r="P19" s="117">
        <f>SUM(P10:P18)</f>
        <v>4102.359999999999</v>
      </c>
      <c r="Q19" s="141">
        <f t="shared" si="6"/>
        <v>100</v>
      </c>
      <c r="R19" s="117">
        <f>SUM(R10:R18)</f>
        <v>230.66000000000003</v>
      </c>
      <c r="S19" s="141">
        <f t="shared" si="6"/>
        <v>100</v>
      </c>
      <c r="T19" s="140">
        <f>SUM(T10:T18)</f>
        <v>670.79</v>
      </c>
      <c r="U19" s="141">
        <f t="shared" si="7"/>
        <v>100</v>
      </c>
      <c r="V19" s="140">
        <f>SUM(V10:V18)</f>
        <v>127.92</v>
      </c>
      <c r="W19" s="141">
        <f t="shared" si="8"/>
        <v>100</v>
      </c>
      <c r="X19" s="140">
        <f>SUM(X10:X18)</f>
        <v>100.25</v>
      </c>
      <c r="Y19" s="141">
        <f t="shared" si="9"/>
        <v>100</v>
      </c>
      <c r="Z19" s="117">
        <f>SUM(Z10:Z18)</f>
        <v>43578.29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30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1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7" t="s">
        <v>253</v>
      </c>
      <c r="AA28" s="229" t="s">
        <v>3</v>
      </c>
    </row>
    <row r="29" spans="1:27" s="2" customFormat="1" ht="15">
      <c r="A29" s="232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8"/>
      <c r="AA29" s="203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>((H30/H$69*100))</f>
        <v>0</v>
      </c>
      <c r="J30" s="151">
        <v>20</v>
      </c>
      <c r="K30" s="151">
        <f>((J30/J$69*100))</f>
        <v>0.4903487114861734</v>
      </c>
      <c r="L30" s="151">
        <v>4</v>
      </c>
      <c r="M30" s="151">
        <f>((L30/L$69*100))</f>
        <v>0.0922117920439666</v>
      </c>
      <c r="N30" s="151"/>
      <c r="O30" s="151">
        <f>((N30/N$69*100))</f>
        <v>0</v>
      </c>
      <c r="P30" s="151">
        <v>174.3</v>
      </c>
      <c r="Q30" s="151">
        <f>((P30/P$69*100))</f>
        <v>4.248773876500357</v>
      </c>
      <c r="R30" s="151">
        <v>7.75</v>
      </c>
      <c r="S30" s="151">
        <f>((R30/R$69*100))</f>
        <v>3.3599236972166824</v>
      </c>
      <c r="T30" s="151">
        <v>15</v>
      </c>
      <c r="U30" s="151">
        <f>((T30/T$69*100))</f>
        <v>2.2361692929232695</v>
      </c>
      <c r="V30" s="151"/>
      <c r="W30" s="151">
        <f>((V30/V$69*100))</f>
        <v>0</v>
      </c>
      <c r="X30" s="151"/>
      <c r="Y30" s="151">
        <f>((X30/X$69*100))</f>
        <v>0</v>
      </c>
      <c r="Z30" s="151">
        <f>B30+D30+F30+H30+J30+L30+N30+P30+R30+T30+V30+X30</f>
        <v>221.05</v>
      </c>
      <c r="AA30" s="151">
        <f>((Z30/Z$69*100))</f>
        <v>0.5072479897673801</v>
      </c>
    </row>
    <row r="31" spans="1:27" s="2" customFormat="1" ht="12.75">
      <c r="A31" s="110" t="s">
        <v>179</v>
      </c>
      <c r="B31" s="151"/>
      <c r="C31" s="151"/>
      <c r="D31" s="151">
        <v>0.75</v>
      </c>
      <c r="E31" s="151">
        <f aca="true" t="shared" si="12" ref="E31:E68">((D31/D$69*100))</f>
        <v>0.41427308882015024</v>
      </c>
      <c r="F31" s="151">
        <v>0.03</v>
      </c>
      <c r="G31" s="151">
        <f aca="true" t="shared" si="13" ref="G31:G68">((F31/F$69*100))</f>
        <v>0.0006364616128785888</v>
      </c>
      <c r="H31" s="151">
        <v>4.5</v>
      </c>
      <c r="I31" s="151">
        <f aca="true" t="shared" si="14" ref="I31:I68">((H31/H$69*100))</f>
        <v>0.273974270771816</v>
      </c>
      <c r="J31" s="151">
        <v>0.1</v>
      </c>
      <c r="K31" s="151">
        <f aca="true" t="shared" si="15" ref="K31:K68">((J31/J$69*100))</f>
        <v>0.0024517435574308672</v>
      </c>
      <c r="L31" s="151">
        <v>3.5599999999999996</v>
      </c>
      <c r="M31" s="151">
        <f aca="true" t="shared" si="16" ref="M31:M68">((L31/L$69*100))</f>
        <v>0.08206849491913026</v>
      </c>
      <c r="N31" s="151">
        <v>16.119999999999997</v>
      </c>
      <c r="O31" s="151">
        <f aca="true" t="shared" si="17" ref="O31:O68">((N31/N$69*100))</f>
        <v>0.06891053386426889</v>
      </c>
      <c r="P31" s="151">
        <v>42.79</v>
      </c>
      <c r="Q31" s="151">
        <f aca="true" t="shared" si="18" ref="Q31:Q68">((P31/P$69*100))</f>
        <v>1.0430581421425718</v>
      </c>
      <c r="R31" s="151">
        <v>16.41</v>
      </c>
      <c r="S31" s="151">
        <f aca="true" t="shared" si="19" ref="S31:S68">((R31/R$69*100))</f>
        <v>7.114367467267839</v>
      </c>
      <c r="T31" s="151">
        <v>548.9</v>
      </c>
      <c r="U31" s="151">
        <f aca="true" t="shared" si="20" ref="U31:U68">((T31/T$69*100))</f>
        <v>81.82888832570552</v>
      </c>
      <c r="V31" s="151"/>
      <c r="W31" s="151">
        <f aca="true" t="shared" si="21" ref="W31:W68">((V31/V$69*100))</f>
        <v>0</v>
      </c>
      <c r="X31" s="151">
        <v>1.2</v>
      </c>
      <c r="Y31" s="151">
        <f aca="true" t="shared" si="22" ref="Y31:Y68">((X31/X$69*100))</f>
        <v>1.1970074812967584</v>
      </c>
      <c r="Z31" s="151">
        <f aca="true" t="shared" si="23" ref="Z31:Z68">B31+D31+F31+H31+J31+L31+N31+P31+R31+T31+V31+X31</f>
        <v>634.36</v>
      </c>
      <c r="AA31" s="151">
        <f aca="true" t="shared" si="24" ref="AA31:AA68">((Z31/Z$69*100))</f>
        <v>1.4556789630800058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12"/>
        <v>0</v>
      </c>
      <c r="F32" s="151">
        <v>5</v>
      </c>
      <c r="G32" s="151">
        <f t="shared" si="13"/>
        <v>0.1060769354797648</v>
      </c>
      <c r="H32" s="151"/>
      <c r="I32" s="151">
        <f t="shared" si="14"/>
        <v>0</v>
      </c>
      <c r="J32" s="151"/>
      <c r="K32" s="151">
        <f t="shared" si="15"/>
        <v>0</v>
      </c>
      <c r="L32" s="151">
        <v>10.86</v>
      </c>
      <c r="M32" s="151">
        <f t="shared" si="16"/>
        <v>0.25035501539936933</v>
      </c>
      <c r="N32" s="151">
        <v>11.02</v>
      </c>
      <c r="O32" s="151">
        <f t="shared" si="17"/>
        <v>0.04710881409331534</v>
      </c>
      <c r="P32" s="151">
        <v>38.279999999999994</v>
      </c>
      <c r="Q32" s="151">
        <f t="shared" si="18"/>
        <v>0.9331214227907838</v>
      </c>
      <c r="R32" s="151">
        <v>23.900000000000002</v>
      </c>
      <c r="S32" s="151">
        <f t="shared" si="19"/>
        <v>10.361571143674672</v>
      </c>
      <c r="T32" s="151">
        <v>3.5</v>
      </c>
      <c r="U32" s="151">
        <f t="shared" si="20"/>
        <v>0.5217728350154296</v>
      </c>
      <c r="V32" s="151"/>
      <c r="W32" s="151">
        <f t="shared" si="21"/>
        <v>0</v>
      </c>
      <c r="X32" s="151"/>
      <c r="Y32" s="151">
        <f t="shared" si="22"/>
        <v>0</v>
      </c>
      <c r="Z32" s="151">
        <f t="shared" si="23"/>
        <v>92.56</v>
      </c>
      <c r="AA32" s="151">
        <f t="shared" si="24"/>
        <v>0.2123993392122538</v>
      </c>
    </row>
    <row r="33" spans="1:27" s="2" customFormat="1" ht="12.75">
      <c r="A33" s="110" t="s">
        <v>181</v>
      </c>
      <c r="B33" s="151"/>
      <c r="C33" s="151"/>
      <c r="D33" s="151">
        <v>1.5</v>
      </c>
      <c r="E33" s="151">
        <f t="shared" si="12"/>
        <v>0.8285461776403005</v>
      </c>
      <c r="F33" s="151"/>
      <c r="G33" s="151">
        <f t="shared" si="13"/>
        <v>0</v>
      </c>
      <c r="H33" s="151"/>
      <c r="I33" s="151">
        <f t="shared" si="14"/>
        <v>0</v>
      </c>
      <c r="J33" s="151"/>
      <c r="K33" s="151">
        <f t="shared" si="15"/>
        <v>0</v>
      </c>
      <c r="L33" s="151">
        <v>4.5</v>
      </c>
      <c r="M33" s="151">
        <f t="shared" si="16"/>
        <v>0.10373826604946242</v>
      </c>
      <c r="N33" s="151">
        <v>15.95</v>
      </c>
      <c r="O33" s="151">
        <f t="shared" si="17"/>
        <v>0.06818380987190378</v>
      </c>
      <c r="P33" s="151">
        <v>14.53</v>
      </c>
      <c r="Q33" s="151">
        <f t="shared" si="18"/>
        <v>0.3541863707719459</v>
      </c>
      <c r="R33" s="151"/>
      <c r="S33" s="151">
        <f t="shared" si="19"/>
        <v>0</v>
      </c>
      <c r="T33" s="151"/>
      <c r="U33" s="151">
        <f t="shared" si="20"/>
        <v>0</v>
      </c>
      <c r="V33" s="151"/>
      <c r="W33" s="151">
        <f t="shared" si="21"/>
        <v>0</v>
      </c>
      <c r="X33" s="151"/>
      <c r="Y33" s="151">
        <f t="shared" si="22"/>
        <v>0</v>
      </c>
      <c r="Z33" s="151">
        <f t="shared" si="23"/>
        <v>36.48</v>
      </c>
      <c r="AA33" s="151">
        <f t="shared" si="24"/>
        <v>0.08371140767570244</v>
      </c>
    </row>
    <row r="34" spans="1:27" s="2" customFormat="1" ht="12.75">
      <c r="A34" s="110" t="s">
        <v>182</v>
      </c>
      <c r="B34" s="151"/>
      <c r="C34" s="151"/>
      <c r="D34" s="151">
        <v>0.2</v>
      </c>
      <c r="E34" s="151">
        <f t="shared" si="12"/>
        <v>0.11047282368537341</v>
      </c>
      <c r="F34" s="151"/>
      <c r="G34" s="151">
        <f t="shared" si="13"/>
        <v>0</v>
      </c>
      <c r="H34" s="151"/>
      <c r="I34" s="151">
        <f t="shared" si="14"/>
        <v>0</v>
      </c>
      <c r="J34" s="151">
        <v>465.55000000000007</v>
      </c>
      <c r="K34" s="151">
        <f t="shared" si="15"/>
        <v>11.414092131619404</v>
      </c>
      <c r="L34" s="151">
        <v>6.7</v>
      </c>
      <c r="M34" s="151">
        <f t="shared" si="16"/>
        <v>0.15445475167364406</v>
      </c>
      <c r="N34" s="151">
        <v>2.9</v>
      </c>
      <c r="O34" s="151">
        <f t="shared" si="17"/>
        <v>0.012397056340346144</v>
      </c>
      <c r="P34" s="151">
        <v>155.09</v>
      </c>
      <c r="Q34" s="151">
        <f t="shared" si="18"/>
        <v>3.7805068302148035</v>
      </c>
      <c r="R34" s="151">
        <v>0.3</v>
      </c>
      <c r="S34" s="151">
        <f t="shared" si="19"/>
        <v>0.13006156247290382</v>
      </c>
      <c r="T34" s="151">
        <v>1</v>
      </c>
      <c r="U34" s="151">
        <f t="shared" si="20"/>
        <v>0.14907795286155132</v>
      </c>
      <c r="V34" s="151"/>
      <c r="W34" s="151">
        <f t="shared" si="21"/>
        <v>0</v>
      </c>
      <c r="X34" s="151"/>
      <c r="Y34" s="151">
        <f t="shared" si="22"/>
        <v>0</v>
      </c>
      <c r="Z34" s="151">
        <f t="shared" si="23"/>
        <v>631.74</v>
      </c>
      <c r="AA34" s="151">
        <f t="shared" si="24"/>
        <v>1.4496667950945248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12"/>
        <v>0</v>
      </c>
      <c r="F35" s="151"/>
      <c r="G35" s="151">
        <f t="shared" si="13"/>
        <v>0</v>
      </c>
      <c r="H35" s="151"/>
      <c r="I35" s="151">
        <f t="shared" si="14"/>
        <v>0</v>
      </c>
      <c r="J35" s="151"/>
      <c r="K35" s="151">
        <f t="shared" si="15"/>
        <v>0</v>
      </c>
      <c r="L35" s="151">
        <v>368</v>
      </c>
      <c r="M35" s="151">
        <f t="shared" si="16"/>
        <v>8.483484868044927</v>
      </c>
      <c r="N35" s="151">
        <v>102.3</v>
      </c>
      <c r="O35" s="151">
        <f t="shared" si="17"/>
        <v>0.437316849523245</v>
      </c>
      <c r="P35" s="151">
        <v>362.05000000000007</v>
      </c>
      <c r="Q35" s="151">
        <f t="shared" si="18"/>
        <v>8.825407814038751</v>
      </c>
      <c r="R35" s="151">
        <v>0.4</v>
      </c>
      <c r="S35" s="151">
        <f t="shared" si="19"/>
        <v>0.17341541663053844</v>
      </c>
      <c r="T35" s="151"/>
      <c r="U35" s="151">
        <f t="shared" si="20"/>
        <v>0</v>
      </c>
      <c r="V35" s="151"/>
      <c r="W35" s="151">
        <f t="shared" si="21"/>
        <v>0</v>
      </c>
      <c r="X35" s="151"/>
      <c r="Y35" s="151">
        <f t="shared" si="22"/>
        <v>0</v>
      </c>
      <c r="Z35" s="151">
        <f t="shared" si="23"/>
        <v>832.7500000000001</v>
      </c>
      <c r="AA35" s="151">
        <f t="shared" si="24"/>
        <v>1.910928583934792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12"/>
        <v>0</v>
      </c>
      <c r="F36" s="151"/>
      <c r="G36" s="151">
        <f t="shared" si="13"/>
        <v>0</v>
      </c>
      <c r="H36" s="151"/>
      <c r="I36" s="151">
        <f t="shared" si="14"/>
        <v>0</v>
      </c>
      <c r="J36" s="151"/>
      <c r="K36" s="151">
        <f t="shared" si="15"/>
        <v>0</v>
      </c>
      <c r="L36" s="151">
        <v>70.22</v>
      </c>
      <c r="M36" s="151">
        <f t="shared" si="16"/>
        <v>1.6187780093318334</v>
      </c>
      <c r="N36" s="151">
        <v>12.54</v>
      </c>
      <c r="O36" s="151">
        <f t="shared" si="17"/>
        <v>0.05360658155446229</v>
      </c>
      <c r="P36" s="151">
        <v>130.41</v>
      </c>
      <c r="Q36" s="151">
        <f t="shared" si="18"/>
        <v>3.1789019003695436</v>
      </c>
      <c r="R36" s="151"/>
      <c r="S36" s="151">
        <f t="shared" si="19"/>
        <v>0</v>
      </c>
      <c r="T36" s="151">
        <v>0.25</v>
      </c>
      <c r="U36" s="151">
        <f t="shared" si="20"/>
        <v>0.03726948821538783</v>
      </c>
      <c r="V36" s="151"/>
      <c r="W36" s="151">
        <f t="shared" si="21"/>
        <v>0</v>
      </c>
      <c r="X36" s="151"/>
      <c r="Y36" s="151">
        <f t="shared" si="22"/>
        <v>0</v>
      </c>
      <c r="Z36" s="151">
        <f t="shared" si="23"/>
        <v>213.42</v>
      </c>
      <c r="AA36" s="151">
        <f t="shared" si="24"/>
        <v>0.489739271550121</v>
      </c>
    </row>
    <row r="37" spans="1:27" s="2" customFormat="1" ht="12.75">
      <c r="A37" s="110" t="s">
        <v>185</v>
      </c>
      <c r="B37" s="151"/>
      <c r="C37" s="151"/>
      <c r="D37" s="151">
        <v>1.75</v>
      </c>
      <c r="E37" s="151">
        <f t="shared" si="12"/>
        <v>0.9666372072470173</v>
      </c>
      <c r="F37" s="151"/>
      <c r="G37" s="151">
        <f t="shared" si="13"/>
        <v>0</v>
      </c>
      <c r="H37" s="151">
        <v>45</v>
      </c>
      <c r="I37" s="151">
        <f t="shared" si="14"/>
        <v>2.73974270771816</v>
      </c>
      <c r="J37" s="151"/>
      <c r="K37" s="151">
        <f t="shared" si="15"/>
        <v>0</v>
      </c>
      <c r="L37" s="151">
        <v>214.2</v>
      </c>
      <c r="M37" s="151">
        <f t="shared" si="16"/>
        <v>4.937941463954411</v>
      </c>
      <c r="N37" s="151">
        <v>62.2</v>
      </c>
      <c r="O37" s="151">
        <f t="shared" si="17"/>
        <v>0.2658954842653552</v>
      </c>
      <c r="P37" s="151">
        <v>1.72</v>
      </c>
      <c r="Q37" s="151">
        <f t="shared" si="18"/>
        <v>0.04192708587252216</v>
      </c>
      <c r="R37" s="151"/>
      <c r="S37" s="151">
        <f t="shared" si="19"/>
        <v>0</v>
      </c>
      <c r="T37" s="151"/>
      <c r="U37" s="151">
        <f t="shared" si="20"/>
        <v>0</v>
      </c>
      <c r="V37" s="151"/>
      <c r="W37" s="151">
        <f t="shared" si="21"/>
        <v>0</v>
      </c>
      <c r="X37" s="151"/>
      <c r="Y37" s="151">
        <f t="shared" si="22"/>
        <v>0</v>
      </c>
      <c r="Z37" s="151">
        <f t="shared" si="23"/>
        <v>324.87</v>
      </c>
      <c r="AA37" s="151">
        <f t="shared" si="24"/>
        <v>0.7454858829935705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12"/>
        <v>0</v>
      </c>
      <c r="F38" s="152">
        <v>0.06</v>
      </c>
      <c r="G38" s="152">
        <f t="shared" si="13"/>
        <v>0.0012729232257571775</v>
      </c>
      <c r="H38" s="152"/>
      <c r="I38" s="152">
        <f t="shared" si="14"/>
        <v>0</v>
      </c>
      <c r="J38" s="152">
        <v>13.8</v>
      </c>
      <c r="K38" s="152">
        <f t="shared" si="15"/>
        <v>0.3383406109254597</v>
      </c>
      <c r="L38" s="152">
        <v>214.94999999999996</v>
      </c>
      <c r="M38" s="152">
        <f t="shared" si="16"/>
        <v>4.9552311749626545</v>
      </c>
      <c r="N38" s="152">
        <v>1.1</v>
      </c>
      <c r="O38" s="152">
        <f t="shared" si="17"/>
        <v>0.00470233171530371</v>
      </c>
      <c r="P38" s="152">
        <v>12.12</v>
      </c>
      <c r="Q38" s="152">
        <f t="shared" si="18"/>
        <v>0.2954396981249817</v>
      </c>
      <c r="R38" s="152">
        <v>14.700000000000001</v>
      </c>
      <c r="S38" s="152">
        <f t="shared" si="19"/>
        <v>6.373016561172289</v>
      </c>
      <c r="T38" s="152">
        <v>1.7100000000000002</v>
      </c>
      <c r="U38" s="152">
        <f t="shared" si="20"/>
        <v>0.25492329939325276</v>
      </c>
      <c r="V38" s="152"/>
      <c r="W38" s="152">
        <f t="shared" si="21"/>
        <v>0</v>
      </c>
      <c r="X38" s="152"/>
      <c r="Y38" s="152">
        <f t="shared" si="22"/>
        <v>0</v>
      </c>
      <c r="Z38" s="152">
        <f t="shared" si="23"/>
        <v>258.43999999999994</v>
      </c>
      <c r="AA38" s="152">
        <f t="shared" si="24"/>
        <v>0.5930475931937647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12"/>
        <v>0</v>
      </c>
      <c r="F39" s="153"/>
      <c r="G39" s="153">
        <f t="shared" si="13"/>
        <v>0</v>
      </c>
      <c r="H39" s="153">
        <v>14.53</v>
      </c>
      <c r="I39" s="153">
        <f t="shared" si="14"/>
        <v>0.8846324787365525</v>
      </c>
      <c r="J39" s="153">
        <v>7.8</v>
      </c>
      <c r="K39" s="153">
        <f t="shared" si="15"/>
        <v>0.19123599747960762</v>
      </c>
      <c r="L39" s="153">
        <v>1.5</v>
      </c>
      <c r="M39" s="153">
        <f t="shared" si="16"/>
        <v>0.03457942201648748</v>
      </c>
      <c r="N39" s="153">
        <v>14.320000000000002</v>
      </c>
      <c r="O39" s="153">
        <f t="shared" si="17"/>
        <v>0.06121580923922649</v>
      </c>
      <c r="P39" s="153">
        <v>172.76999999999998</v>
      </c>
      <c r="Q39" s="153">
        <f t="shared" si="18"/>
        <v>4.211478271043984</v>
      </c>
      <c r="R39" s="153">
        <v>0</v>
      </c>
      <c r="S39" s="153">
        <f t="shared" si="19"/>
        <v>0</v>
      </c>
      <c r="T39" s="153">
        <v>0</v>
      </c>
      <c r="U39" s="153">
        <f t="shared" si="20"/>
        <v>0</v>
      </c>
      <c r="V39" s="153">
        <v>3.5</v>
      </c>
      <c r="W39" s="153">
        <f t="shared" si="21"/>
        <v>2.7360850531582237</v>
      </c>
      <c r="X39" s="153">
        <v>0</v>
      </c>
      <c r="Y39" s="153">
        <f t="shared" si="22"/>
        <v>0</v>
      </c>
      <c r="Z39" s="153">
        <f t="shared" si="23"/>
        <v>214.42</v>
      </c>
      <c r="AA39" s="153">
        <f t="shared" si="24"/>
        <v>0.49203399215526644</v>
      </c>
    </row>
    <row r="40" spans="1:27" s="2" customFormat="1" ht="12.75">
      <c r="A40" s="110" t="s">
        <v>188</v>
      </c>
      <c r="B40" s="151"/>
      <c r="C40" s="151"/>
      <c r="D40" s="151">
        <v>2.8499999999999996</v>
      </c>
      <c r="E40" s="151">
        <f t="shared" si="12"/>
        <v>1.574237737516571</v>
      </c>
      <c r="F40" s="151">
        <v>183.3</v>
      </c>
      <c r="G40" s="151">
        <f t="shared" si="13"/>
        <v>3.8887804546881775</v>
      </c>
      <c r="H40" s="151">
        <v>1.3</v>
      </c>
      <c r="I40" s="151">
        <f t="shared" si="14"/>
        <v>0.07914812266741351</v>
      </c>
      <c r="J40" s="151">
        <v>90.29999999999998</v>
      </c>
      <c r="K40" s="151">
        <f t="shared" si="15"/>
        <v>2.2139244323600726</v>
      </c>
      <c r="L40" s="151">
        <v>258.53</v>
      </c>
      <c r="M40" s="151">
        <f t="shared" si="16"/>
        <v>5.959878649281671</v>
      </c>
      <c r="N40" s="151">
        <v>565.6800000000001</v>
      </c>
      <c r="O40" s="151">
        <f t="shared" si="17"/>
        <v>2.4181954588300023</v>
      </c>
      <c r="P40" s="151">
        <v>290.53999999999996</v>
      </c>
      <c r="Q40" s="151">
        <f t="shared" si="18"/>
        <v>7.082264842675922</v>
      </c>
      <c r="R40" s="151">
        <v>0</v>
      </c>
      <c r="S40" s="151">
        <f t="shared" si="19"/>
        <v>0</v>
      </c>
      <c r="T40" s="151">
        <v>0.15</v>
      </c>
      <c r="U40" s="151">
        <f t="shared" si="20"/>
        <v>0.022361692929232693</v>
      </c>
      <c r="V40" s="151">
        <v>119.32000000000001</v>
      </c>
      <c r="W40" s="151">
        <f t="shared" si="21"/>
        <v>93.27704815509694</v>
      </c>
      <c r="X40" s="151">
        <v>0.3</v>
      </c>
      <c r="Y40" s="151">
        <f t="shared" si="22"/>
        <v>0.2992518703241896</v>
      </c>
      <c r="Z40" s="151">
        <f t="shared" si="23"/>
        <v>1512.27</v>
      </c>
      <c r="AA40" s="151">
        <f t="shared" si="24"/>
        <v>3.470237129543162</v>
      </c>
    </row>
    <row r="41" spans="1:27" s="2" customFormat="1" ht="12.75">
      <c r="A41" s="110" t="s">
        <v>189</v>
      </c>
      <c r="B41" s="151"/>
      <c r="C41" s="151"/>
      <c r="D41" s="151">
        <v>3.75</v>
      </c>
      <c r="E41" s="151">
        <f t="shared" si="12"/>
        <v>2.0713654441007514</v>
      </c>
      <c r="F41" s="151">
        <v>0.1</v>
      </c>
      <c r="G41" s="151">
        <f t="shared" si="13"/>
        <v>0.0021215387095952962</v>
      </c>
      <c r="H41" s="151">
        <v>4.5</v>
      </c>
      <c r="I41" s="151">
        <f t="shared" si="14"/>
        <v>0.273974270771816</v>
      </c>
      <c r="J41" s="151">
        <v>4.1</v>
      </c>
      <c r="K41" s="151">
        <f t="shared" si="15"/>
        <v>0.10052148585466555</v>
      </c>
      <c r="L41" s="151">
        <v>3.5</v>
      </c>
      <c r="M41" s="151">
        <f t="shared" si="16"/>
        <v>0.08068531803847077</v>
      </c>
      <c r="N41" s="151">
        <v>73.76</v>
      </c>
      <c r="O41" s="151">
        <f t="shared" si="17"/>
        <v>0.31531271574618336</v>
      </c>
      <c r="P41" s="151">
        <v>88.5</v>
      </c>
      <c r="Q41" s="151">
        <f t="shared" si="18"/>
        <v>2.157294825417565</v>
      </c>
      <c r="R41" s="151"/>
      <c r="S41" s="151">
        <f t="shared" si="19"/>
        <v>0</v>
      </c>
      <c r="T41" s="151"/>
      <c r="U41" s="151">
        <f t="shared" si="20"/>
        <v>0</v>
      </c>
      <c r="V41" s="151"/>
      <c r="W41" s="151">
        <f t="shared" si="21"/>
        <v>0</v>
      </c>
      <c r="X41" s="151"/>
      <c r="Y41" s="151">
        <f t="shared" si="22"/>
        <v>0</v>
      </c>
      <c r="Z41" s="151">
        <f t="shared" si="23"/>
        <v>178.21</v>
      </c>
      <c r="AA41" s="151">
        <f t="shared" si="24"/>
        <v>0.40894215904295317</v>
      </c>
    </row>
    <row r="42" spans="1:27" s="2" customFormat="1" ht="12.75">
      <c r="A42" s="110" t="s">
        <v>190</v>
      </c>
      <c r="B42" s="151"/>
      <c r="C42" s="151"/>
      <c r="D42" s="151">
        <v>9.84</v>
      </c>
      <c r="E42" s="151">
        <f t="shared" si="12"/>
        <v>5.435262925320371</v>
      </c>
      <c r="F42" s="151">
        <v>3.5</v>
      </c>
      <c r="G42" s="151">
        <f t="shared" si="13"/>
        <v>0.07425385483583535</v>
      </c>
      <c r="H42" s="151">
        <v>0.6</v>
      </c>
      <c r="I42" s="151">
        <f t="shared" si="14"/>
        <v>0.03652990276957546</v>
      </c>
      <c r="J42" s="151">
        <v>0.5</v>
      </c>
      <c r="K42" s="151">
        <f t="shared" si="15"/>
        <v>0.012258717787154335</v>
      </c>
      <c r="L42" s="151">
        <v>8.6</v>
      </c>
      <c r="M42" s="151">
        <f t="shared" si="16"/>
        <v>0.1982553528945282</v>
      </c>
      <c r="N42" s="151">
        <v>3.22</v>
      </c>
      <c r="O42" s="151">
        <f t="shared" si="17"/>
        <v>0.013765007384798132</v>
      </c>
      <c r="P42" s="151">
        <v>1</v>
      </c>
      <c r="Q42" s="151">
        <f t="shared" si="18"/>
        <v>0.024376212716582652</v>
      </c>
      <c r="R42" s="151"/>
      <c r="S42" s="151">
        <f t="shared" si="19"/>
        <v>0</v>
      </c>
      <c r="T42" s="151"/>
      <c r="U42" s="151">
        <f t="shared" si="20"/>
        <v>0</v>
      </c>
      <c r="V42" s="151"/>
      <c r="W42" s="151">
        <f t="shared" si="21"/>
        <v>0</v>
      </c>
      <c r="X42" s="151"/>
      <c r="Y42" s="151">
        <f t="shared" si="22"/>
        <v>0</v>
      </c>
      <c r="Z42" s="151">
        <f t="shared" si="23"/>
        <v>27.259999999999998</v>
      </c>
      <c r="AA42" s="151">
        <f t="shared" si="24"/>
        <v>0.0625540836962623</v>
      </c>
    </row>
    <row r="43" spans="1:27" s="2" customFormat="1" ht="12.75">
      <c r="A43" s="110" t="s">
        <v>191</v>
      </c>
      <c r="B43" s="151"/>
      <c r="C43" s="151"/>
      <c r="D43" s="151">
        <v>3.56</v>
      </c>
      <c r="E43" s="151">
        <f t="shared" si="12"/>
        <v>1.9664162615996466</v>
      </c>
      <c r="F43" s="151"/>
      <c r="G43" s="151">
        <f t="shared" si="13"/>
        <v>0</v>
      </c>
      <c r="H43" s="151">
        <v>7.3</v>
      </c>
      <c r="I43" s="151">
        <f t="shared" si="14"/>
        <v>0.4444471503631682</v>
      </c>
      <c r="J43" s="151"/>
      <c r="K43" s="151">
        <f t="shared" si="15"/>
        <v>0</v>
      </c>
      <c r="L43" s="151"/>
      <c r="M43" s="151">
        <f t="shared" si="16"/>
        <v>0</v>
      </c>
      <c r="N43" s="151">
        <v>2.01</v>
      </c>
      <c r="O43" s="151">
        <f t="shared" si="17"/>
        <v>0.00859244249796405</v>
      </c>
      <c r="P43" s="151">
        <v>11.200000000000001</v>
      </c>
      <c r="Q43" s="151">
        <f t="shared" si="18"/>
        <v>0.2730135824257257</v>
      </c>
      <c r="R43" s="151"/>
      <c r="S43" s="151">
        <f t="shared" si="19"/>
        <v>0</v>
      </c>
      <c r="T43" s="151"/>
      <c r="U43" s="151">
        <f t="shared" si="20"/>
        <v>0</v>
      </c>
      <c r="V43" s="151"/>
      <c r="W43" s="151">
        <f t="shared" si="21"/>
        <v>0</v>
      </c>
      <c r="X43" s="151"/>
      <c r="Y43" s="151">
        <f t="shared" si="22"/>
        <v>0</v>
      </c>
      <c r="Z43" s="151">
        <f t="shared" si="23"/>
        <v>24.07</v>
      </c>
      <c r="AA43" s="151">
        <f t="shared" si="24"/>
        <v>0.05523392496584863</v>
      </c>
    </row>
    <row r="44" spans="1:27" s="2" customFormat="1" ht="12.75">
      <c r="A44" s="110" t="s">
        <v>192</v>
      </c>
      <c r="B44" s="151"/>
      <c r="C44" s="151"/>
      <c r="D44" s="151">
        <v>8.12</v>
      </c>
      <c r="E44" s="151">
        <f t="shared" si="12"/>
        <v>4.4851966416261595</v>
      </c>
      <c r="F44" s="151"/>
      <c r="G44" s="151">
        <f t="shared" si="13"/>
        <v>0</v>
      </c>
      <c r="H44" s="151">
        <v>51</v>
      </c>
      <c r="I44" s="151">
        <f t="shared" si="14"/>
        <v>3.1050417354139146</v>
      </c>
      <c r="J44" s="151">
        <v>224.38</v>
      </c>
      <c r="K44" s="151">
        <f t="shared" si="15"/>
        <v>5.50122219416338</v>
      </c>
      <c r="L44" s="151">
        <v>113.35</v>
      </c>
      <c r="M44" s="151">
        <f t="shared" si="16"/>
        <v>2.6130516570459035</v>
      </c>
      <c r="N44" s="151"/>
      <c r="O44" s="151">
        <f t="shared" si="17"/>
        <v>0</v>
      </c>
      <c r="P44" s="151">
        <v>4</v>
      </c>
      <c r="Q44" s="151">
        <f t="shared" si="18"/>
        <v>0.09750485086633061</v>
      </c>
      <c r="R44" s="151"/>
      <c r="S44" s="151">
        <f t="shared" si="19"/>
        <v>0</v>
      </c>
      <c r="T44" s="151"/>
      <c r="U44" s="151">
        <f t="shared" si="20"/>
        <v>0</v>
      </c>
      <c r="V44" s="151"/>
      <c r="W44" s="151">
        <f t="shared" si="21"/>
        <v>0</v>
      </c>
      <c r="X44" s="151"/>
      <c r="Y44" s="151">
        <f t="shared" si="22"/>
        <v>0</v>
      </c>
      <c r="Z44" s="151">
        <f t="shared" si="23"/>
        <v>400.85</v>
      </c>
      <c r="AA44" s="151">
        <f t="shared" si="24"/>
        <v>0.9198387545725144</v>
      </c>
    </row>
    <row r="45" spans="1:27" s="2" customFormat="1" ht="12.75">
      <c r="A45" s="110" t="s">
        <v>193</v>
      </c>
      <c r="B45" s="151"/>
      <c r="C45" s="151"/>
      <c r="D45" s="151">
        <v>3.83</v>
      </c>
      <c r="E45" s="151">
        <f t="shared" si="12"/>
        <v>2.115554573574901</v>
      </c>
      <c r="F45" s="151">
        <v>4.43</v>
      </c>
      <c r="G45" s="151">
        <f t="shared" si="13"/>
        <v>0.0939841648350716</v>
      </c>
      <c r="H45" s="151">
        <v>7</v>
      </c>
      <c r="I45" s="151">
        <f t="shared" si="14"/>
        <v>0.42618219897838044</v>
      </c>
      <c r="J45" s="151">
        <v>6.8</v>
      </c>
      <c r="K45" s="151">
        <f t="shared" si="15"/>
        <v>0.16671856190529896</v>
      </c>
      <c r="L45" s="151">
        <v>20.7</v>
      </c>
      <c r="M45" s="151">
        <f t="shared" si="16"/>
        <v>0.4771960238275271</v>
      </c>
      <c r="N45" s="151">
        <v>10.399999999999999</v>
      </c>
      <c r="O45" s="151">
        <f t="shared" si="17"/>
        <v>0.04445840894468961</v>
      </c>
      <c r="P45" s="151">
        <v>6.97</v>
      </c>
      <c r="Q45" s="151">
        <f t="shared" si="18"/>
        <v>0.16990220263458108</v>
      </c>
      <c r="R45" s="151">
        <v>0</v>
      </c>
      <c r="S45" s="151">
        <f t="shared" si="19"/>
        <v>0</v>
      </c>
      <c r="T45" s="151">
        <v>0</v>
      </c>
      <c r="U45" s="151">
        <f t="shared" si="20"/>
        <v>0</v>
      </c>
      <c r="V45" s="151">
        <v>3</v>
      </c>
      <c r="W45" s="151">
        <f t="shared" si="21"/>
        <v>2.345215759849906</v>
      </c>
      <c r="X45" s="151">
        <v>0</v>
      </c>
      <c r="Y45" s="151">
        <f t="shared" si="22"/>
        <v>0</v>
      </c>
      <c r="Z45" s="151">
        <f t="shared" si="23"/>
        <v>63.129999999999995</v>
      </c>
      <c r="AA45" s="151">
        <f t="shared" si="24"/>
        <v>0.14486571180282606</v>
      </c>
    </row>
    <row r="46" spans="1:27" s="2" customFormat="1" ht="12.75">
      <c r="A46" s="112" t="s">
        <v>194</v>
      </c>
      <c r="B46" s="152"/>
      <c r="C46" s="152"/>
      <c r="D46" s="152">
        <v>6.35</v>
      </c>
      <c r="E46" s="152">
        <f t="shared" si="12"/>
        <v>3.5075121520106056</v>
      </c>
      <c r="F46" s="152">
        <v>10.11</v>
      </c>
      <c r="G46" s="152">
        <f t="shared" si="13"/>
        <v>0.2144875635400844</v>
      </c>
      <c r="H46" s="152"/>
      <c r="I46" s="152">
        <f t="shared" si="14"/>
        <v>0</v>
      </c>
      <c r="J46" s="152">
        <v>6.5</v>
      </c>
      <c r="K46" s="152">
        <f t="shared" si="15"/>
        <v>0.15936333123300636</v>
      </c>
      <c r="L46" s="152">
        <v>13.51</v>
      </c>
      <c r="M46" s="152">
        <f t="shared" si="16"/>
        <v>0.3114453276284972</v>
      </c>
      <c r="N46" s="152">
        <v>3.22</v>
      </c>
      <c r="O46" s="152">
        <f t="shared" si="17"/>
        <v>0.013765007384798132</v>
      </c>
      <c r="P46" s="152">
        <v>0.01</v>
      </c>
      <c r="Q46" s="152">
        <f t="shared" si="18"/>
        <v>0.00024376212716582652</v>
      </c>
      <c r="R46" s="152"/>
      <c r="S46" s="152">
        <f t="shared" si="19"/>
        <v>0</v>
      </c>
      <c r="T46" s="152"/>
      <c r="U46" s="152">
        <f t="shared" si="20"/>
        <v>0</v>
      </c>
      <c r="V46" s="152"/>
      <c r="W46" s="152">
        <f t="shared" si="21"/>
        <v>0</v>
      </c>
      <c r="X46" s="152"/>
      <c r="Y46" s="152">
        <f t="shared" si="22"/>
        <v>0</v>
      </c>
      <c r="Z46" s="152">
        <f t="shared" si="23"/>
        <v>39.699999999999996</v>
      </c>
      <c r="AA46" s="152">
        <f t="shared" si="24"/>
        <v>0.09110040802427047</v>
      </c>
    </row>
    <row r="47" spans="1:27" s="2" customFormat="1" ht="12.75">
      <c r="A47" s="109" t="s">
        <v>195</v>
      </c>
      <c r="B47" s="153"/>
      <c r="C47" s="153"/>
      <c r="D47" s="153">
        <v>13.27</v>
      </c>
      <c r="E47" s="153">
        <f t="shared" si="12"/>
        <v>7.3298718515245245</v>
      </c>
      <c r="F47" s="153"/>
      <c r="G47" s="153">
        <f t="shared" si="13"/>
        <v>0</v>
      </c>
      <c r="H47" s="153">
        <v>2</v>
      </c>
      <c r="I47" s="153">
        <f t="shared" si="14"/>
        <v>0.12176634256525155</v>
      </c>
      <c r="J47" s="153">
        <v>30.950000000000003</v>
      </c>
      <c r="K47" s="153">
        <f t="shared" si="15"/>
        <v>0.7588146310248535</v>
      </c>
      <c r="L47" s="153">
        <v>7.55</v>
      </c>
      <c r="M47" s="153">
        <f t="shared" si="16"/>
        <v>0.17404975748298696</v>
      </c>
      <c r="N47" s="153">
        <v>0.4</v>
      </c>
      <c r="O47" s="153">
        <f t="shared" si="17"/>
        <v>0.0017099388055649856</v>
      </c>
      <c r="P47" s="153">
        <v>1.41</v>
      </c>
      <c r="Q47" s="153">
        <f t="shared" si="18"/>
        <v>0.034370459930381535</v>
      </c>
      <c r="R47" s="153">
        <v>0.25</v>
      </c>
      <c r="S47" s="153">
        <f t="shared" si="19"/>
        <v>0.10838463539408652</v>
      </c>
      <c r="T47" s="153">
        <v>2</v>
      </c>
      <c r="U47" s="153">
        <f t="shared" si="20"/>
        <v>0.29815590572310263</v>
      </c>
      <c r="V47" s="153">
        <v>0</v>
      </c>
      <c r="W47" s="153">
        <f t="shared" si="21"/>
        <v>0</v>
      </c>
      <c r="X47" s="153">
        <v>3.67</v>
      </c>
      <c r="Y47" s="153">
        <f t="shared" si="22"/>
        <v>3.6608478802992526</v>
      </c>
      <c r="Z47" s="153">
        <f t="shared" si="23"/>
        <v>61.49999999999999</v>
      </c>
      <c r="AA47" s="153">
        <f t="shared" si="24"/>
        <v>0.14112531721643914</v>
      </c>
    </row>
    <row r="48" spans="1:27" s="2" customFormat="1" ht="12.75">
      <c r="A48" s="110" t="s">
        <v>196</v>
      </c>
      <c r="B48" s="151"/>
      <c r="C48" s="151"/>
      <c r="D48" s="151">
        <v>7.449999999999999</v>
      </c>
      <c r="E48" s="151">
        <f t="shared" si="12"/>
        <v>4.1151126822801585</v>
      </c>
      <c r="F48" s="151"/>
      <c r="G48" s="151">
        <f t="shared" si="13"/>
        <v>0</v>
      </c>
      <c r="H48" s="151"/>
      <c r="I48" s="151">
        <f t="shared" si="14"/>
        <v>0</v>
      </c>
      <c r="J48" s="151"/>
      <c r="K48" s="151">
        <f t="shared" si="15"/>
        <v>0</v>
      </c>
      <c r="L48" s="151">
        <v>3.51</v>
      </c>
      <c r="M48" s="151">
        <f t="shared" si="16"/>
        <v>0.08091584751858069</v>
      </c>
      <c r="N48" s="151">
        <v>29.25</v>
      </c>
      <c r="O48" s="151">
        <f t="shared" si="17"/>
        <v>0.12503927515693955</v>
      </c>
      <c r="P48" s="151">
        <v>6.71</v>
      </c>
      <c r="Q48" s="151">
        <f t="shared" si="18"/>
        <v>0.16356438732826958</v>
      </c>
      <c r="R48" s="151"/>
      <c r="S48" s="151">
        <f t="shared" si="19"/>
        <v>0</v>
      </c>
      <c r="T48" s="151"/>
      <c r="U48" s="151">
        <f t="shared" si="20"/>
        <v>0</v>
      </c>
      <c r="V48" s="151"/>
      <c r="W48" s="151">
        <f t="shared" si="21"/>
        <v>0</v>
      </c>
      <c r="X48" s="151">
        <v>0.05</v>
      </c>
      <c r="Y48" s="151">
        <f t="shared" si="22"/>
        <v>0.049875311720698264</v>
      </c>
      <c r="Z48" s="151">
        <f t="shared" si="23"/>
        <v>46.97</v>
      </c>
      <c r="AA48" s="151">
        <f t="shared" si="24"/>
        <v>0.10778302682367719</v>
      </c>
    </row>
    <row r="49" spans="1:27" s="2" customFormat="1" ht="12.75">
      <c r="A49" s="110" t="s">
        <v>197</v>
      </c>
      <c r="B49" s="151"/>
      <c r="C49" s="151"/>
      <c r="D49" s="151">
        <v>2.1</v>
      </c>
      <c r="E49" s="151">
        <f t="shared" si="12"/>
        <v>1.1599646486964208</v>
      </c>
      <c r="F49" s="151">
        <v>0.02</v>
      </c>
      <c r="G49" s="151">
        <f t="shared" si="13"/>
        <v>0.00042430774191905924</v>
      </c>
      <c r="H49" s="151">
        <v>32.1</v>
      </c>
      <c r="I49" s="151">
        <f t="shared" si="14"/>
        <v>1.9543497981722877</v>
      </c>
      <c r="J49" s="151">
        <v>0.05</v>
      </c>
      <c r="K49" s="151">
        <f t="shared" si="15"/>
        <v>0.0012258717787154336</v>
      </c>
      <c r="L49" s="151"/>
      <c r="M49" s="151">
        <f t="shared" si="16"/>
        <v>0</v>
      </c>
      <c r="N49" s="151">
        <v>393.2</v>
      </c>
      <c r="O49" s="151">
        <f t="shared" si="17"/>
        <v>1.6808698458703804</v>
      </c>
      <c r="P49" s="151">
        <v>1.15</v>
      </c>
      <c r="Q49" s="151">
        <f t="shared" si="18"/>
        <v>0.028032644624070048</v>
      </c>
      <c r="R49" s="151">
        <v>0</v>
      </c>
      <c r="S49" s="151">
        <f t="shared" si="19"/>
        <v>0</v>
      </c>
      <c r="T49" s="151">
        <v>0</v>
      </c>
      <c r="U49" s="151">
        <f t="shared" si="20"/>
        <v>0</v>
      </c>
      <c r="V49" s="151">
        <v>0</v>
      </c>
      <c r="W49" s="151">
        <f t="shared" si="21"/>
        <v>0</v>
      </c>
      <c r="X49" s="151">
        <v>3.3199999999999994</v>
      </c>
      <c r="Y49" s="151">
        <f t="shared" si="22"/>
        <v>3.311720698254364</v>
      </c>
      <c r="Z49" s="151">
        <f t="shared" si="23"/>
        <v>431.93999999999994</v>
      </c>
      <c r="AA49" s="151">
        <f t="shared" si="24"/>
        <v>0.9911816181864832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12"/>
        <v>0</v>
      </c>
      <c r="F50" s="151"/>
      <c r="G50" s="151">
        <f t="shared" si="13"/>
        <v>0</v>
      </c>
      <c r="H50" s="151">
        <v>0.8</v>
      </c>
      <c r="I50" s="151">
        <f t="shared" si="14"/>
        <v>0.04870653702610062</v>
      </c>
      <c r="J50" s="151">
        <v>0.5</v>
      </c>
      <c r="K50" s="151">
        <f t="shared" si="15"/>
        <v>0.012258717787154335</v>
      </c>
      <c r="L50" s="151">
        <v>189.57999999999998</v>
      </c>
      <c r="M50" s="151">
        <f t="shared" si="16"/>
        <v>4.370377883923796</v>
      </c>
      <c r="N50" s="151">
        <v>13.870000000000001</v>
      </c>
      <c r="O50" s="151">
        <f t="shared" si="17"/>
        <v>0.05929212808296587</v>
      </c>
      <c r="P50" s="151">
        <v>29.86</v>
      </c>
      <c r="Q50" s="151">
        <f t="shared" si="18"/>
        <v>0.727873711717158</v>
      </c>
      <c r="R50" s="151">
        <v>0</v>
      </c>
      <c r="S50" s="151">
        <f t="shared" si="19"/>
        <v>0</v>
      </c>
      <c r="T50" s="151">
        <v>0</v>
      </c>
      <c r="U50" s="151">
        <f t="shared" si="20"/>
        <v>0</v>
      </c>
      <c r="V50" s="151">
        <v>0</v>
      </c>
      <c r="W50" s="151">
        <f t="shared" si="21"/>
        <v>0</v>
      </c>
      <c r="X50" s="151">
        <v>0</v>
      </c>
      <c r="Y50" s="151">
        <f t="shared" si="22"/>
        <v>0</v>
      </c>
      <c r="Z50" s="151">
        <f t="shared" si="23"/>
        <v>234.61</v>
      </c>
      <c r="AA50" s="151">
        <f t="shared" si="24"/>
        <v>0.5383644011731511</v>
      </c>
    </row>
    <row r="51" spans="1:27" s="2" customFormat="1" ht="12.75">
      <c r="A51" s="110" t="s">
        <v>199</v>
      </c>
      <c r="B51" s="151"/>
      <c r="C51" s="151"/>
      <c r="D51" s="151">
        <v>2.6700000000000004</v>
      </c>
      <c r="E51" s="151">
        <f t="shared" si="12"/>
        <v>1.4748121961997351</v>
      </c>
      <c r="F51" s="151">
        <v>37</v>
      </c>
      <c r="G51" s="151">
        <f t="shared" si="13"/>
        <v>0.7849693225502595</v>
      </c>
      <c r="H51" s="151">
        <v>1</v>
      </c>
      <c r="I51" s="151">
        <f t="shared" si="14"/>
        <v>0.06088317128262578</v>
      </c>
      <c r="J51" s="151">
        <v>1</v>
      </c>
      <c r="K51" s="151">
        <f t="shared" si="15"/>
        <v>0.02451743557430867</v>
      </c>
      <c r="L51" s="151">
        <v>107</v>
      </c>
      <c r="M51" s="151">
        <f t="shared" si="16"/>
        <v>2.4666654371761068</v>
      </c>
      <c r="N51" s="151"/>
      <c r="O51" s="151">
        <f t="shared" si="17"/>
        <v>0</v>
      </c>
      <c r="P51" s="151"/>
      <c r="Q51" s="151">
        <f t="shared" si="18"/>
        <v>0</v>
      </c>
      <c r="R51" s="151"/>
      <c r="S51" s="151">
        <f t="shared" si="19"/>
        <v>0</v>
      </c>
      <c r="T51" s="151"/>
      <c r="U51" s="151">
        <f t="shared" si="20"/>
        <v>0</v>
      </c>
      <c r="V51" s="151"/>
      <c r="W51" s="151">
        <f t="shared" si="21"/>
        <v>0</v>
      </c>
      <c r="X51" s="151"/>
      <c r="Y51" s="151">
        <f t="shared" si="22"/>
        <v>0</v>
      </c>
      <c r="Z51" s="151">
        <f t="shared" si="23"/>
        <v>148.67000000000002</v>
      </c>
      <c r="AA51" s="151">
        <f t="shared" si="24"/>
        <v>0.34115611236695953</v>
      </c>
    </row>
    <row r="52" spans="1:27" s="2" customFormat="1" ht="12.75">
      <c r="A52" s="112" t="s">
        <v>200</v>
      </c>
      <c r="B52" s="152"/>
      <c r="C52" s="152"/>
      <c r="D52" s="152">
        <v>0.1</v>
      </c>
      <c r="E52" s="152">
        <f t="shared" si="12"/>
        <v>0.055236411842686704</v>
      </c>
      <c r="F52" s="152">
        <v>393</v>
      </c>
      <c r="G52" s="152">
        <f t="shared" si="13"/>
        <v>8.337647128709513</v>
      </c>
      <c r="H52" s="152"/>
      <c r="I52" s="152">
        <f t="shared" si="14"/>
        <v>0</v>
      </c>
      <c r="J52" s="152">
        <v>2.8499999999999996</v>
      </c>
      <c r="K52" s="152">
        <f t="shared" si="15"/>
        <v>0.06987469138677971</v>
      </c>
      <c r="L52" s="152">
        <v>20.890000000000004</v>
      </c>
      <c r="M52" s="152">
        <f t="shared" si="16"/>
        <v>0.48157608394961565</v>
      </c>
      <c r="N52" s="152">
        <v>0.25</v>
      </c>
      <c r="O52" s="152">
        <f t="shared" si="17"/>
        <v>0.001068711753478116</v>
      </c>
      <c r="P52" s="152"/>
      <c r="Q52" s="152">
        <f t="shared" si="18"/>
        <v>0</v>
      </c>
      <c r="R52" s="152"/>
      <c r="S52" s="152">
        <f t="shared" si="19"/>
        <v>0</v>
      </c>
      <c r="T52" s="152"/>
      <c r="U52" s="152">
        <f t="shared" si="20"/>
        <v>0</v>
      </c>
      <c r="V52" s="152"/>
      <c r="W52" s="152">
        <f t="shared" si="21"/>
        <v>0</v>
      </c>
      <c r="X52" s="152"/>
      <c r="Y52" s="152">
        <f t="shared" si="22"/>
        <v>0</v>
      </c>
      <c r="Z52" s="152">
        <f t="shared" si="23"/>
        <v>417.09000000000003</v>
      </c>
      <c r="AA52" s="152">
        <f t="shared" si="24"/>
        <v>0.957105017200075</v>
      </c>
    </row>
    <row r="53" spans="1:27" s="2" customFormat="1" ht="12.75">
      <c r="A53" s="109" t="s">
        <v>201</v>
      </c>
      <c r="B53" s="151"/>
      <c r="C53" s="151"/>
      <c r="D53" s="151">
        <v>7.630000000000001</v>
      </c>
      <c r="E53" s="151">
        <f t="shared" si="12"/>
        <v>4.214538223596996</v>
      </c>
      <c r="F53" s="151">
        <v>108.39000000000009</v>
      </c>
      <c r="G53" s="151">
        <f t="shared" si="13"/>
        <v>2.299535807330343</v>
      </c>
      <c r="H53" s="151">
        <v>3.3</v>
      </c>
      <c r="I53" s="151">
        <f t="shared" si="14"/>
        <v>0.20091446523266507</v>
      </c>
      <c r="J53" s="151">
        <v>5.1</v>
      </c>
      <c r="K53" s="151">
        <f t="shared" si="15"/>
        <v>0.12503892142897421</v>
      </c>
      <c r="L53" s="151">
        <v>121.81</v>
      </c>
      <c r="M53" s="151">
        <f t="shared" si="16"/>
        <v>2.8080795972188928</v>
      </c>
      <c r="N53" s="151">
        <v>4.89</v>
      </c>
      <c r="O53" s="151">
        <f t="shared" si="17"/>
        <v>0.020904001898031946</v>
      </c>
      <c r="P53" s="151">
        <v>5.17</v>
      </c>
      <c r="Q53" s="151">
        <f t="shared" si="18"/>
        <v>0.12602501974473232</v>
      </c>
      <c r="R53" s="151">
        <v>0</v>
      </c>
      <c r="S53" s="151">
        <f t="shared" si="19"/>
        <v>0</v>
      </c>
      <c r="T53" s="151">
        <v>0.9</v>
      </c>
      <c r="U53" s="151">
        <f t="shared" si="20"/>
        <v>0.1341701575753962</v>
      </c>
      <c r="V53" s="151">
        <v>0</v>
      </c>
      <c r="W53" s="151">
        <f t="shared" si="21"/>
        <v>0</v>
      </c>
      <c r="X53" s="151">
        <v>0.01</v>
      </c>
      <c r="Y53" s="151">
        <f t="shared" si="22"/>
        <v>0.009975062344139652</v>
      </c>
      <c r="Z53" s="151">
        <f t="shared" si="23"/>
        <v>257.20000000000005</v>
      </c>
      <c r="AA53" s="151">
        <f t="shared" si="24"/>
        <v>0.5902021396433847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12"/>
        <v>0</v>
      </c>
      <c r="F54" s="152">
        <v>0.5800000000000001</v>
      </c>
      <c r="G54" s="152">
        <f t="shared" si="13"/>
        <v>0.012304924515652719</v>
      </c>
      <c r="H54" s="152"/>
      <c r="I54" s="152">
        <f t="shared" si="14"/>
        <v>0</v>
      </c>
      <c r="J54" s="152"/>
      <c r="K54" s="152">
        <f t="shared" si="15"/>
        <v>0</v>
      </c>
      <c r="L54" s="152"/>
      <c r="M54" s="152">
        <f t="shared" si="16"/>
        <v>0</v>
      </c>
      <c r="N54" s="152">
        <v>9.1</v>
      </c>
      <c r="O54" s="152">
        <f t="shared" si="17"/>
        <v>0.038901107826603415</v>
      </c>
      <c r="P54" s="152"/>
      <c r="Q54" s="152">
        <f t="shared" si="18"/>
        <v>0</v>
      </c>
      <c r="R54" s="152"/>
      <c r="S54" s="152">
        <f t="shared" si="19"/>
        <v>0</v>
      </c>
      <c r="T54" s="152"/>
      <c r="U54" s="152">
        <f t="shared" si="20"/>
        <v>0</v>
      </c>
      <c r="V54" s="152"/>
      <c r="W54" s="152">
        <f t="shared" si="21"/>
        <v>0</v>
      </c>
      <c r="X54" s="152"/>
      <c r="Y54" s="152">
        <f t="shared" si="22"/>
        <v>0</v>
      </c>
      <c r="Z54" s="152">
        <f t="shared" si="23"/>
        <v>9.68</v>
      </c>
      <c r="AA54" s="152">
        <f t="shared" si="24"/>
        <v>0.022212895457807007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12"/>
        <v>0</v>
      </c>
      <c r="F55" s="153">
        <v>127.7</v>
      </c>
      <c r="G55" s="153">
        <f t="shared" si="13"/>
        <v>2.709204932153193</v>
      </c>
      <c r="H55" s="153">
        <v>203.7</v>
      </c>
      <c r="I55" s="153">
        <f t="shared" si="14"/>
        <v>12.40190199027087</v>
      </c>
      <c r="J55" s="153">
        <v>1.55</v>
      </c>
      <c r="K55" s="153">
        <f t="shared" si="15"/>
        <v>0.03800202514017845</v>
      </c>
      <c r="L55" s="153">
        <v>54.6</v>
      </c>
      <c r="M55" s="153">
        <f t="shared" si="16"/>
        <v>1.258690961400144</v>
      </c>
      <c r="N55" s="153">
        <v>41.440000000000005</v>
      </c>
      <c r="O55" s="153">
        <f t="shared" si="17"/>
        <v>0.1771496602565325</v>
      </c>
      <c r="P55" s="153">
        <v>13.25</v>
      </c>
      <c r="Q55" s="153">
        <f t="shared" si="18"/>
        <v>0.3229848184947201</v>
      </c>
      <c r="R55" s="153"/>
      <c r="S55" s="153">
        <f t="shared" si="19"/>
        <v>0</v>
      </c>
      <c r="T55" s="153"/>
      <c r="U55" s="153">
        <f t="shared" si="20"/>
        <v>0</v>
      </c>
      <c r="V55" s="153"/>
      <c r="W55" s="153">
        <f t="shared" si="21"/>
        <v>0</v>
      </c>
      <c r="X55" s="153"/>
      <c r="Y55" s="153">
        <f t="shared" si="22"/>
        <v>0</v>
      </c>
      <c r="Z55" s="153">
        <f t="shared" si="23"/>
        <v>442.24</v>
      </c>
      <c r="AA55" s="153">
        <f t="shared" si="24"/>
        <v>1.0148172404194804</v>
      </c>
    </row>
    <row r="56" spans="1:27" s="2" customFormat="1" ht="12.75">
      <c r="A56" s="110" t="s">
        <v>204</v>
      </c>
      <c r="B56" s="151"/>
      <c r="C56" s="151"/>
      <c r="D56" s="151">
        <v>33.449999999999996</v>
      </c>
      <c r="E56" s="151">
        <f t="shared" si="12"/>
        <v>18.4765797613787</v>
      </c>
      <c r="F56" s="151">
        <v>1.11</v>
      </c>
      <c r="G56" s="151">
        <f t="shared" si="13"/>
        <v>0.023549079676507788</v>
      </c>
      <c r="H56" s="151">
        <v>16.429999999999996</v>
      </c>
      <c r="I56" s="151">
        <f t="shared" si="14"/>
        <v>1.0003105041735414</v>
      </c>
      <c r="J56" s="151">
        <v>18.15</v>
      </c>
      <c r="K56" s="151">
        <f t="shared" si="15"/>
        <v>0.44499145567370235</v>
      </c>
      <c r="L56" s="151">
        <v>1182.87</v>
      </c>
      <c r="M56" s="151">
        <f t="shared" si="16"/>
        <v>27.26864061376169</v>
      </c>
      <c r="N56" s="151">
        <v>407.6199999999999</v>
      </c>
      <c r="O56" s="151">
        <f t="shared" si="17"/>
        <v>1.7425131398109979</v>
      </c>
      <c r="P56" s="151">
        <v>165.47000000000003</v>
      </c>
      <c r="Q56" s="151">
        <f t="shared" si="18"/>
        <v>4.033531918212932</v>
      </c>
      <c r="R56" s="151"/>
      <c r="S56" s="151">
        <f t="shared" si="19"/>
        <v>0</v>
      </c>
      <c r="T56" s="151"/>
      <c r="U56" s="151">
        <f t="shared" si="20"/>
        <v>0</v>
      </c>
      <c r="V56" s="151"/>
      <c r="W56" s="151">
        <f t="shared" si="21"/>
        <v>0</v>
      </c>
      <c r="X56" s="151">
        <v>85</v>
      </c>
      <c r="Y56" s="151">
        <f t="shared" si="22"/>
        <v>84.78802992518705</v>
      </c>
      <c r="Z56" s="151">
        <f t="shared" si="23"/>
        <v>1910.0999999999997</v>
      </c>
      <c r="AA56" s="151">
        <f t="shared" si="24"/>
        <v>4.383145827888137</v>
      </c>
    </row>
    <row r="57" spans="1:27" s="2" customFormat="1" ht="12.75">
      <c r="A57" s="112" t="s">
        <v>205</v>
      </c>
      <c r="B57" s="152"/>
      <c r="C57" s="152"/>
      <c r="D57" s="152">
        <v>36.07</v>
      </c>
      <c r="E57" s="152">
        <f t="shared" si="12"/>
        <v>19.92377375165709</v>
      </c>
      <c r="F57" s="152">
        <v>1378.8499999999985</v>
      </c>
      <c r="G57" s="152">
        <f t="shared" si="13"/>
        <v>29.25283649725471</v>
      </c>
      <c r="H57" s="152">
        <v>985.3299999999998</v>
      </c>
      <c r="I57" s="152">
        <f t="shared" si="14"/>
        <v>59.990015159909646</v>
      </c>
      <c r="J57" s="152">
        <v>716.0000000000001</v>
      </c>
      <c r="K57" s="152">
        <f t="shared" si="15"/>
        <v>17.55448387120501</v>
      </c>
      <c r="L57" s="152">
        <v>542.8199999999999</v>
      </c>
      <c r="M57" s="152">
        <f t="shared" si="16"/>
        <v>12.513601239326485</v>
      </c>
      <c r="N57" s="152">
        <v>5039.450000000007</v>
      </c>
      <c r="O57" s="152">
        <f t="shared" si="17"/>
        <v>21.542877784261194</v>
      </c>
      <c r="P57" s="152">
        <v>694.9899999999997</v>
      </c>
      <c r="Q57" s="152">
        <f t="shared" si="18"/>
        <v>16.941224075897768</v>
      </c>
      <c r="R57" s="152">
        <v>48.85</v>
      </c>
      <c r="S57" s="152">
        <f t="shared" si="19"/>
        <v>21.178357756004505</v>
      </c>
      <c r="T57" s="152">
        <v>14.929999999999998</v>
      </c>
      <c r="U57" s="152">
        <f t="shared" si="20"/>
        <v>2.225733836222961</v>
      </c>
      <c r="V57" s="152">
        <v>1.5</v>
      </c>
      <c r="W57" s="152">
        <f t="shared" si="21"/>
        <v>1.172607879924953</v>
      </c>
      <c r="X57" s="152">
        <v>4.68</v>
      </c>
      <c r="Y57" s="152">
        <f t="shared" si="22"/>
        <v>4.668329177057357</v>
      </c>
      <c r="Z57" s="152">
        <f t="shared" si="23"/>
        <v>9463.470000000005</v>
      </c>
      <c r="AA57" s="152">
        <f t="shared" si="24"/>
        <v>21.716019605174896</v>
      </c>
    </row>
    <row r="58" spans="1:27" s="2" customFormat="1" ht="12.75">
      <c r="A58" s="109" t="s">
        <v>206</v>
      </c>
      <c r="B58" s="153"/>
      <c r="C58" s="153"/>
      <c r="D58" s="153">
        <v>1.55</v>
      </c>
      <c r="E58" s="153">
        <f t="shared" si="12"/>
        <v>0.8561643835616439</v>
      </c>
      <c r="F58" s="153">
        <v>0.1</v>
      </c>
      <c r="G58" s="153">
        <f t="shared" si="13"/>
        <v>0.0021215387095952962</v>
      </c>
      <c r="H58" s="153">
        <v>2</v>
      </c>
      <c r="I58" s="153">
        <f t="shared" si="14"/>
        <v>0.12176634256525155</v>
      </c>
      <c r="J58" s="153">
        <v>1720</v>
      </c>
      <c r="K58" s="153">
        <f t="shared" si="15"/>
        <v>42.16998918781092</v>
      </c>
      <c r="L58" s="153"/>
      <c r="M58" s="153">
        <f t="shared" si="16"/>
        <v>0</v>
      </c>
      <c r="N58" s="153"/>
      <c r="O58" s="153">
        <f t="shared" si="17"/>
        <v>0</v>
      </c>
      <c r="P58" s="153"/>
      <c r="Q58" s="153">
        <f t="shared" si="18"/>
        <v>0</v>
      </c>
      <c r="R58" s="153"/>
      <c r="S58" s="153">
        <f t="shared" si="19"/>
        <v>0</v>
      </c>
      <c r="T58" s="153"/>
      <c r="U58" s="153">
        <f t="shared" si="20"/>
        <v>0</v>
      </c>
      <c r="V58" s="153"/>
      <c r="W58" s="153">
        <f t="shared" si="21"/>
        <v>0</v>
      </c>
      <c r="X58" s="153"/>
      <c r="Y58" s="153">
        <f t="shared" si="22"/>
        <v>0</v>
      </c>
      <c r="Z58" s="153">
        <f t="shared" si="23"/>
        <v>1723.65</v>
      </c>
      <c r="AA58" s="153">
        <f t="shared" si="24"/>
        <v>3.9552951710587863</v>
      </c>
    </row>
    <row r="59" spans="1:27" s="2" customFormat="1" ht="12.75">
      <c r="A59" s="110" t="s">
        <v>207</v>
      </c>
      <c r="B59" s="151"/>
      <c r="C59" s="151"/>
      <c r="D59" s="151">
        <v>13.120000000000001</v>
      </c>
      <c r="E59" s="151">
        <f t="shared" si="12"/>
        <v>7.247017233760496</v>
      </c>
      <c r="F59" s="151">
        <v>22.54</v>
      </c>
      <c r="G59" s="151">
        <f t="shared" si="13"/>
        <v>0.47819482514277967</v>
      </c>
      <c r="H59" s="151">
        <v>6.339999999999999</v>
      </c>
      <c r="I59" s="151">
        <f t="shared" si="14"/>
        <v>0.3859993059318474</v>
      </c>
      <c r="J59" s="151">
        <v>19.950000000000003</v>
      </c>
      <c r="K59" s="151">
        <f t="shared" si="15"/>
        <v>0.48912283970745807</v>
      </c>
      <c r="L59" s="151">
        <v>71.35999999999999</v>
      </c>
      <c r="M59" s="151">
        <f t="shared" si="16"/>
        <v>1.6450583700643637</v>
      </c>
      <c r="N59" s="151">
        <v>20.02</v>
      </c>
      <c r="O59" s="151">
        <f t="shared" si="17"/>
        <v>0.08558243721852751</v>
      </c>
      <c r="P59" s="151">
        <v>22.709999999999997</v>
      </c>
      <c r="Q59" s="151">
        <f t="shared" si="18"/>
        <v>0.5535837907935919</v>
      </c>
      <c r="R59" s="151">
        <v>0</v>
      </c>
      <c r="S59" s="151">
        <f t="shared" si="19"/>
        <v>0</v>
      </c>
      <c r="T59" s="151">
        <v>1.5</v>
      </c>
      <c r="U59" s="151">
        <f t="shared" si="20"/>
        <v>0.22361692929232696</v>
      </c>
      <c r="V59" s="151">
        <v>0</v>
      </c>
      <c r="W59" s="151">
        <f t="shared" si="21"/>
        <v>0</v>
      </c>
      <c r="X59" s="151">
        <v>0</v>
      </c>
      <c r="Y59" s="151">
        <f t="shared" si="22"/>
        <v>0</v>
      </c>
      <c r="Z59" s="151">
        <f t="shared" si="23"/>
        <v>177.54</v>
      </c>
      <c r="AA59" s="151">
        <f t="shared" si="24"/>
        <v>0.40740469623750575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12"/>
        <v>0</v>
      </c>
      <c r="F60" s="152">
        <v>587.17</v>
      </c>
      <c r="G60" s="152">
        <f t="shared" si="13"/>
        <v>12.457038841130698</v>
      </c>
      <c r="H60" s="152">
        <v>2.5</v>
      </c>
      <c r="I60" s="152">
        <f t="shared" si="14"/>
        <v>0.15220792820656445</v>
      </c>
      <c r="J60" s="152">
        <v>306.95</v>
      </c>
      <c r="K60" s="152">
        <f t="shared" si="15"/>
        <v>7.525626849534047</v>
      </c>
      <c r="L60" s="152">
        <v>10.91</v>
      </c>
      <c r="M60" s="152">
        <f t="shared" si="16"/>
        <v>0.2515076627999189</v>
      </c>
      <c r="N60" s="152">
        <v>2.3</v>
      </c>
      <c r="O60" s="152">
        <f t="shared" si="17"/>
        <v>0.009832148131998666</v>
      </c>
      <c r="P60" s="152"/>
      <c r="Q60" s="152">
        <f t="shared" si="18"/>
        <v>0</v>
      </c>
      <c r="R60" s="152"/>
      <c r="S60" s="152">
        <f t="shared" si="19"/>
        <v>0</v>
      </c>
      <c r="T60" s="152">
        <v>0.5</v>
      </c>
      <c r="U60" s="152">
        <f t="shared" si="20"/>
        <v>0.07453897643077566</v>
      </c>
      <c r="V60" s="152"/>
      <c r="W60" s="152">
        <f t="shared" si="21"/>
        <v>0</v>
      </c>
      <c r="X60" s="152"/>
      <c r="Y60" s="152">
        <f t="shared" si="22"/>
        <v>0</v>
      </c>
      <c r="Z60" s="152">
        <f t="shared" si="23"/>
        <v>910.3299999999998</v>
      </c>
      <c r="AA60" s="152">
        <f t="shared" si="24"/>
        <v>2.088953008481968</v>
      </c>
    </row>
    <row r="61" spans="1:27" s="2" customFormat="1" ht="12.75">
      <c r="A61" s="109" t="s">
        <v>209</v>
      </c>
      <c r="B61" s="153"/>
      <c r="C61" s="153"/>
      <c r="D61" s="153">
        <v>9.1</v>
      </c>
      <c r="E61" s="153">
        <f t="shared" si="12"/>
        <v>5.02651347768449</v>
      </c>
      <c r="F61" s="153">
        <v>214.99</v>
      </c>
      <c r="G61" s="153">
        <f t="shared" si="13"/>
        <v>4.561096071758927</v>
      </c>
      <c r="H61" s="153">
        <v>237.51999999999995</v>
      </c>
      <c r="I61" s="153">
        <f t="shared" si="14"/>
        <v>14.460970843049273</v>
      </c>
      <c r="J61" s="153">
        <v>33.65</v>
      </c>
      <c r="K61" s="153">
        <f t="shared" si="15"/>
        <v>0.8250117070754869</v>
      </c>
      <c r="L61" s="153">
        <v>74.6</v>
      </c>
      <c r="M61" s="153">
        <f t="shared" si="16"/>
        <v>1.7197499216199768</v>
      </c>
      <c r="N61" s="153">
        <v>15562.050000000141</v>
      </c>
      <c r="O61" s="153">
        <f t="shared" si="17"/>
        <v>66.52538297285705</v>
      </c>
      <c r="P61" s="153">
        <v>977.3499999999992</v>
      </c>
      <c r="Q61" s="153">
        <f t="shared" si="18"/>
        <v>23.824091498552036</v>
      </c>
      <c r="R61" s="153">
        <v>100.9</v>
      </c>
      <c r="S61" s="153">
        <f t="shared" si="19"/>
        <v>43.744038845053325</v>
      </c>
      <c r="T61" s="153">
        <v>66.65</v>
      </c>
      <c r="U61" s="153">
        <f t="shared" si="20"/>
        <v>9.936045558222396</v>
      </c>
      <c r="V61" s="153"/>
      <c r="W61" s="153">
        <f t="shared" si="21"/>
        <v>0</v>
      </c>
      <c r="X61" s="153"/>
      <c r="Y61" s="153">
        <f t="shared" si="22"/>
        <v>0</v>
      </c>
      <c r="Z61" s="153">
        <f t="shared" si="23"/>
        <v>17276.810000000143</v>
      </c>
      <c r="AA61" s="153">
        <f t="shared" si="24"/>
        <v>39.6454518981816</v>
      </c>
    </row>
    <row r="62" spans="1:27" s="2" customFormat="1" ht="12.75">
      <c r="A62" s="110" t="s">
        <v>210</v>
      </c>
      <c r="B62" s="151"/>
      <c r="C62" s="151"/>
      <c r="D62" s="151">
        <v>7.83</v>
      </c>
      <c r="E62" s="151">
        <f t="shared" si="12"/>
        <v>4.325011047282368</v>
      </c>
      <c r="F62" s="151"/>
      <c r="G62" s="151">
        <f t="shared" si="13"/>
        <v>0</v>
      </c>
      <c r="H62" s="151"/>
      <c r="I62" s="151">
        <f t="shared" si="14"/>
        <v>0</v>
      </c>
      <c r="J62" s="151">
        <v>61</v>
      </c>
      <c r="K62" s="151">
        <f t="shared" si="15"/>
        <v>1.4955635700328291</v>
      </c>
      <c r="L62" s="151">
        <v>1</v>
      </c>
      <c r="M62" s="151">
        <f t="shared" si="16"/>
        <v>0.02305294801099165</v>
      </c>
      <c r="N62" s="151">
        <v>9</v>
      </c>
      <c r="O62" s="151">
        <f t="shared" si="17"/>
        <v>0.03847362312521217</v>
      </c>
      <c r="P62" s="151">
        <v>83.78999999999998</v>
      </c>
      <c r="Q62" s="151">
        <f t="shared" si="18"/>
        <v>2.04248286352246</v>
      </c>
      <c r="R62" s="151"/>
      <c r="S62" s="151">
        <f t="shared" si="19"/>
        <v>0</v>
      </c>
      <c r="T62" s="151"/>
      <c r="U62" s="151">
        <f t="shared" si="20"/>
        <v>0</v>
      </c>
      <c r="V62" s="151"/>
      <c r="W62" s="151">
        <f t="shared" si="21"/>
        <v>0</v>
      </c>
      <c r="X62" s="151"/>
      <c r="Y62" s="151">
        <f t="shared" si="22"/>
        <v>0</v>
      </c>
      <c r="Z62" s="151">
        <f t="shared" si="23"/>
        <v>162.61999999999998</v>
      </c>
      <c r="AA62" s="151">
        <f t="shared" si="24"/>
        <v>0.3731674648087371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12"/>
        <v>0</v>
      </c>
      <c r="F63" s="151">
        <v>305</v>
      </c>
      <c r="G63" s="151">
        <f t="shared" si="13"/>
        <v>6.470693064265652</v>
      </c>
      <c r="H63" s="151"/>
      <c r="I63" s="151">
        <f t="shared" si="14"/>
        <v>0</v>
      </c>
      <c r="J63" s="151">
        <v>231</v>
      </c>
      <c r="K63" s="151">
        <f t="shared" si="15"/>
        <v>5.663527617665303</v>
      </c>
      <c r="L63" s="151">
        <v>0.7</v>
      </c>
      <c r="M63" s="151">
        <f t="shared" si="16"/>
        <v>0.016137063607694152</v>
      </c>
      <c r="N63" s="151">
        <v>0.01</v>
      </c>
      <c r="O63" s="151">
        <f t="shared" si="17"/>
        <v>4.274847013912464E-05</v>
      </c>
      <c r="P63" s="151">
        <v>2.4</v>
      </c>
      <c r="Q63" s="151">
        <f t="shared" si="18"/>
        <v>0.05850291051979836</v>
      </c>
      <c r="R63" s="151"/>
      <c r="S63" s="151">
        <f t="shared" si="19"/>
        <v>0</v>
      </c>
      <c r="T63" s="151">
        <v>0.1</v>
      </c>
      <c r="U63" s="151">
        <f t="shared" si="20"/>
        <v>0.01490779528615513</v>
      </c>
      <c r="V63" s="151"/>
      <c r="W63" s="151">
        <f t="shared" si="21"/>
        <v>0</v>
      </c>
      <c r="X63" s="151"/>
      <c r="Y63" s="151">
        <f t="shared" si="22"/>
        <v>0</v>
      </c>
      <c r="Z63" s="151">
        <f t="shared" si="23"/>
        <v>539.21</v>
      </c>
      <c r="AA63" s="151">
        <f t="shared" si="24"/>
        <v>1.2373362975004254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12"/>
        <v>0</v>
      </c>
      <c r="F64" s="152"/>
      <c r="G64" s="152">
        <f t="shared" si="13"/>
        <v>0</v>
      </c>
      <c r="H64" s="152">
        <v>6.5</v>
      </c>
      <c r="I64" s="152">
        <f t="shared" si="14"/>
        <v>0.39574061333706756</v>
      </c>
      <c r="J64" s="152">
        <v>70.7</v>
      </c>
      <c r="K64" s="152">
        <f t="shared" si="15"/>
        <v>1.7333826951036233</v>
      </c>
      <c r="L64" s="152">
        <v>0.02</v>
      </c>
      <c r="M64" s="152">
        <f t="shared" si="16"/>
        <v>0.000461058960219833</v>
      </c>
      <c r="N64" s="152">
        <v>39.54</v>
      </c>
      <c r="O64" s="152">
        <f t="shared" si="17"/>
        <v>0.1690274509300988</v>
      </c>
      <c r="P64" s="152">
        <v>0</v>
      </c>
      <c r="Q64" s="152">
        <f t="shared" si="18"/>
        <v>0</v>
      </c>
      <c r="R64" s="152">
        <v>0</v>
      </c>
      <c r="S64" s="152">
        <f t="shared" si="19"/>
        <v>0</v>
      </c>
      <c r="T64" s="152">
        <v>0</v>
      </c>
      <c r="U64" s="152">
        <f t="shared" si="20"/>
        <v>0</v>
      </c>
      <c r="V64" s="152">
        <v>0</v>
      </c>
      <c r="W64" s="152">
        <f t="shared" si="21"/>
        <v>0</v>
      </c>
      <c r="X64" s="152">
        <v>0</v>
      </c>
      <c r="Y64" s="152">
        <f t="shared" si="22"/>
        <v>0</v>
      </c>
      <c r="Z64" s="152">
        <f t="shared" si="23"/>
        <v>116.75999999999999</v>
      </c>
      <c r="AA64" s="152">
        <f t="shared" si="24"/>
        <v>0.2679315778567713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12"/>
        <v>0</v>
      </c>
      <c r="F65" s="153"/>
      <c r="G65" s="153">
        <f t="shared" si="13"/>
        <v>0</v>
      </c>
      <c r="H65" s="153"/>
      <c r="I65" s="153">
        <f t="shared" si="14"/>
        <v>0</v>
      </c>
      <c r="J65" s="153"/>
      <c r="K65" s="153">
        <f t="shared" si="15"/>
        <v>0</v>
      </c>
      <c r="L65" s="153">
        <v>0.02</v>
      </c>
      <c r="M65" s="153">
        <f t="shared" si="16"/>
        <v>0.000461058960219833</v>
      </c>
      <c r="N65" s="153">
        <v>0.6</v>
      </c>
      <c r="O65" s="153">
        <f t="shared" si="17"/>
        <v>0.002564908208347478</v>
      </c>
      <c r="P65" s="153">
        <v>1.3</v>
      </c>
      <c r="Q65" s="153">
        <f t="shared" si="18"/>
        <v>0.03168907653155745</v>
      </c>
      <c r="R65" s="153"/>
      <c r="S65" s="153">
        <f t="shared" si="19"/>
        <v>0</v>
      </c>
      <c r="T65" s="153"/>
      <c r="U65" s="153">
        <f t="shared" si="20"/>
        <v>0</v>
      </c>
      <c r="V65" s="153"/>
      <c r="W65" s="153">
        <f t="shared" si="21"/>
        <v>0</v>
      </c>
      <c r="X65" s="153"/>
      <c r="Y65" s="153">
        <f t="shared" si="22"/>
        <v>0</v>
      </c>
      <c r="Z65" s="153">
        <f t="shared" si="23"/>
        <v>1.92</v>
      </c>
      <c r="AA65" s="153">
        <f t="shared" si="24"/>
        <v>0.004405863561879076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12"/>
        <v>0</v>
      </c>
      <c r="F66" s="151">
        <v>0.2</v>
      </c>
      <c r="G66" s="151">
        <f t="shared" si="13"/>
        <v>0.0042430774191905924</v>
      </c>
      <c r="H66" s="151">
        <v>2.7</v>
      </c>
      <c r="I66" s="151">
        <f t="shared" si="14"/>
        <v>0.1643845624630896</v>
      </c>
      <c r="J66" s="151">
        <v>19.5</v>
      </c>
      <c r="K66" s="151">
        <f t="shared" si="15"/>
        <v>0.4780899936990191</v>
      </c>
      <c r="L66" s="151">
        <v>38.93</v>
      </c>
      <c r="M66" s="151">
        <f t="shared" si="16"/>
        <v>0.8974512660679048</v>
      </c>
      <c r="N66" s="151">
        <v>124.60000000000001</v>
      </c>
      <c r="O66" s="151">
        <f t="shared" si="17"/>
        <v>0.532645937933493</v>
      </c>
      <c r="P66" s="151">
        <v>16.849999999999998</v>
      </c>
      <c r="Q66" s="151">
        <f t="shared" si="18"/>
        <v>0.4107391842744177</v>
      </c>
      <c r="R66" s="151"/>
      <c r="S66" s="151">
        <f t="shared" si="19"/>
        <v>0</v>
      </c>
      <c r="T66" s="151"/>
      <c r="U66" s="151">
        <f t="shared" si="20"/>
        <v>0</v>
      </c>
      <c r="V66" s="151"/>
      <c r="W66" s="151">
        <f t="shared" si="21"/>
        <v>0</v>
      </c>
      <c r="X66" s="151">
        <v>0.02</v>
      </c>
      <c r="Y66" s="151">
        <f t="shared" si="22"/>
        <v>0.019950124688279305</v>
      </c>
      <c r="Z66" s="151">
        <f t="shared" si="23"/>
        <v>202.8</v>
      </c>
      <c r="AA66" s="151">
        <f t="shared" si="24"/>
        <v>0.4653693387234774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12"/>
        <v>0</v>
      </c>
      <c r="F67" s="152">
        <v>21.43</v>
      </c>
      <c r="G67" s="152">
        <f t="shared" si="13"/>
        <v>0.4546457454662719</v>
      </c>
      <c r="H67" s="152">
        <v>4.54</v>
      </c>
      <c r="I67" s="152">
        <f t="shared" si="14"/>
        <v>0.276409597623121</v>
      </c>
      <c r="J67" s="152"/>
      <c r="K67" s="152">
        <f t="shared" si="15"/>
        <v>0</v>
      </c>
      <c r="L67" s="152">
        <v>166.01999999999998</v>
      </c>
      <c r="M67" s="152">
        <f t="shared" si="16"/>
        <v>3.8272504287848332</v>
      </c>
      <c r="N67" s="152">
        <v>141.77000000000007</v>
      </c>
      <c r="O67" s="152">
        <f t="shared" si="17"/>
        <v>0.6060450611623702</v>
      </c>
      <c r="P67" s="152">
        <v>27.630000000000003</v>
      </c>
      <c r="Q67" s="152">
        <f t="shared" si="18"/>
        <v>0.6735147573591788</v>
      </c>
      <c r="R67" s="152">
        <v>0</v>
      </c>
      <c r="S67" s="152">
        <f t="shared" si="19"/>
        <v>0</v>
      </c>
      <c r="T67" s="152">
        <v>0</v>
      </c>
      <c r="U67" s="152">
        <f t="shared" si="20"/>
        <v>0</v>
      </c>
      <c r="V67" s="152">
        <v>0</v>
      </c>
      <c r="W67" s="152">
        <f t="shared" si="21"/>
        <v>0</v>
      </c>
      <c r="X67" s="152">
        <v>0</v>
      </c>
      <c r="Y67" s="152">
        <f t="shared" si="22"/>
        <v>0</v>
      </c>
      <c r="Z67" s="152">
        <f t="shared" si="23"/>
        <v>361.39000000000004</v>
      </c>
      <c r="AA67" s="152">
        <f t="shared" si="24"/>
        <v>0.8292890794934789</v>
      </c>
    </row>
    <row r="68" spans="1:27" s="2" customFormat="1" ht="12.75">
      <c r="A68" s="115" t="s">
        <v>216</v>
      </c>
      <c r="B68" s="154"/>
      <c r="C68" s="154"/>
      <c r="D68" s="154">
        <v>4.2</v>
      </c>
      <c r="E68" s="154">
        <f t="shared" si="12"/>
        <v>2.3199292973928416</v>
      </c>
      <c r="F68" s="154">
        <v>1308.95</v>
      </c>
      <c r="G68" s="154">
        <f t="shared" si="13"/>
        <v>27.769880939247628</v>
      </c>
      <c r="H68" s="154">
        <v>0</v>
      </c>
      <c r="I68" s="154">
        <f t="shared" si="14"/>
        <v>0</v>
      </c>
      <c r="J68" s="154"/>
      <c r="K68" s="154">
        <f t="shared" si="15"/>
        <v>0</v>
      </c>
      <c r="L68" s="154">
        <v>426.97</v>
      </c>
      <c r="M68" s="154">
        <f t="shared" si="16"/>
        <v>9.842917212253106</v>
      </c>
      <c r="N68" s="154">
        <v>656.5499999999998</v>
      </c>
      <c r="O68" s="154">
        <f t="shared" si="17"/>
        <v>2.8066508069842273</v>
      </c>
      <c r="P68" s="154">
        <v>546.04</v>
      </c>
      <c r="Q68" s="154">
        <f t="shared" si="18"/>
        <v>13.310387191762791</v>
      </c>
      <c r="R68" s="154">
        <v>17.200000000000003</v>
      </c>
      <c r="S68" s="154">
        <f t="shared" si="19"/>
        <v>7.456862915113153</v>
      </c>
      <c r="T68" s="154">
        <v>13.7</v>
      </c>
      <c r="U68" s="154">
        <f t="shared" si="20"/>
        <v>2.042367954203253</v>
      </c>
      <c r="V68" s="154">
        <v>0.6</v>
      </c>
      <c r="W68" s="154">
        <f t="shared" si="21"/>
        <v>0.4690431519699812</v>
      </c>
      <c r="X68" s="154">
        <v>2</v>
      </c>
      <c r="Y68" s="154">
        <f t="shared" si="22"/>
        <v>1.9950124688279305</v>
      </c>
      <c r="Z68" s="154">
        <f t="shared" si="23"/>
        <v>2976.2099999999996</v>
      </c>
      <c r="AA68" s="154">
        <f t="shared" si="24"/>
        <v>6.829570412239648</v>
      </c>
    </row>
    <row r="69" spans="1:27" ht="15">
      <c r="A69" s="86" t="s">
        <v>36</v>
      </c>
      <c r="B69" s="117">
        <f aca="true" t="shared" si="25" ref="B69:AA69">SUM(B29:B68)</f>
        <v>0</v>
      </c>
      <c r="C69" s="117">
        <f t="shared" si="25"/>
        <v>0</v>
      </c>
      <c r="D69" s="117">
        <f t="shared" si="25"/>
        <v>181.04</v>
      </c>
      <c r="E69" s="117">
        <f t="shared" si="25"/>
        <v>100.00000000000001</v>
      </c>
      <c r="F69" s="117">
        <f t="shared" si="25"/>
        <v>4713.559999999999</v>
      </c>
      <c r="G69" s="117">
        <f t="shared" si="25"/>
        <v>99.99999999999999</v>
      </c>
      <c r="H69" s="117">
        <f t="shared" si="25"/>
        <v>1642.4899999999998</v>
      </c>
      <c r="I69" s="117">
        <f t="shared" si="25"/>
        <v>99.99999999999999</v>
      </c>
      <c r="J69" s="117">
        <f t="shared" si="25"/>
        <v>4078.7299999999996</v>
      </c>
      <c r="K69" s="117">
        <f t="shared" si="25"/>
        <v>100.00000000000003</v>
      </c>
      <c r="L69" s="117">
        <f t="shared" si="25"/>
        <v>4337.839999999999</v>
      </c>
      <c r="M69" s="117">
        <f t="shared" si="25"/>
        <v>100.00000000000003</v>
      </c>
      <c r="N69" s="117">
        <f t="shared" si="25"/>
        <v>23392.650000000143</v>
      </c>
      <c r="O69" s="117">
        <f t="shared" si="25"/>
        <v>100.00000000000001</v>
      </c>
      <c r="P69" s="117">
        <f t="shared" si="25"/>
        <v>4102.36</v>
      </c>
      <c r="Q69" s="117">
        <f t="shared" si="25"/>
        <v>99.99999999999994</v>
      </c>
      <c r="R69" s="117">
        <f t="shared" si="25"/>
        <v>230.66000000000003</v>
      </c>
      <c r="S69" s="117">
        <f t="shared" si="25"/>
        <v>99.99999999999999</v>
      </c>
      <c r="T69" s="117">
        <f t="shared" si="25"/>
        <v>670.79</v>
      </c>
      <c r="U69" s="117">
        <f t="shared" si="25"/>
        <v>100</v>
      </c>
      <c r="V69" s="117">
        <f t="shared" si="25"/>
        <v>127.92</v>
      </c>
      <c r="W69" s="117">
        <f t="shared" si="25"/>
        <v>100</v>
      </c>
      <c r="X69" s="117">
        <f t="shared" si="25"/>
        <v>100.24999999999999</v>
      </c>
      <c r="Y69" s="117">
        <f t="shared" si="25"/>
        <v>100.00000000000003</v>
      </c>
      <c r="Z69" s="117">
        <f t="shared" si="25"/>
        <v>43578.290000000154</v>
      </c>
      <c r="AA69" s="117">
        <f t="shared" si="25"/>
        <v>99.99999999999997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7109375" style="0" customWidth="1"/>
    <col min="7" max="7" width="6.421875" style="0" customWidth="1"/>
    <col min="8" max="8" width="5.8515625" style="0" customWidth="1"/>
    <col min="9" max="9" width="6.421875" style="0" customWidth="1"/>
    <col min="10" max="10" width="9.140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8.00390625" style="0" customWidth="1"/>
    <col min="15" max="15" width="7.8515625" style="0" customWidth="1"/>
    <col min="16" max="16" width="7.5742187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8.42187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8.710937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252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8">
      <c r="A5" s="197" t="s">
        <v>224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7" spans="1:27" ht="24.75" customHeight="1">
      <c r="A7" s="219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6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7" t="s">
        <v>253</v>
      </c>
      <c r="AA8" s="229" t="s">
        <v>3</v>
      </c>
    </row>
    <row r="9" spans="1:27" ht="24.75" customHeight="1">
      <c r="A9" s="220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8"/>
      <c r="AA9" s="203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13.02</v>
      </c>
      <c r="G10" s="133">
        <f aca="true" t="shared" si="1" ref="G10:G19">((F10/F$19*100))</f>
        <v>0.3268466080250632</v>
      </c>
      <c r="H10" s="118">
        <f>SUM(H30:H38)</f>
        <v>0</v>
      </c>
      <c r="I10" s="133">
        <f aca="true" t="shared" si="2" ref="I10:I19">((H10/H$19*100))</f>
        <v>0</v>
      </c>
      <c r="J10" s="118">
        <v>151.2</v>
      </c>
      <c r="K10" s="133">
        <f aca="true" t="shared" si="3" ref="K10:K19">((J10/J$19*100))</f>
        <v>3.744131222884764</v>
      </c>
      <c r="L10" s="118">
        <v>305.41</v>
      </c>
      <c r="M10" s="133">
        <f aca="true" t="shared" si="4" ref="M10:M19">((L10/L$19*100))</f>
        <v>27.406270751449235</v>
      </c>
      <c r="N10" s="134">
        <v>295.2</v>
      </c>
      <c r="O10" s="133">
        <f aca="true" t="shared" si="5" ref="O10:O19">((N10/N$19*100))</f>
        <v>4.20226683255561</v>
      </c>
      <c r="P10" s="118">
        <f>SUM(P30:P38)</f>
        <v>560.2699999999999</v>
      </c>
      <c r="Q10" s="133">
        <f aca="true" t="shared" si="6" ref="Q10:S19">((P10/P$19*100))</f>
        <v>11.086398597454922</v>
      </c>
      <c r="R10" s="118">
        <f>SUM(R30:R38)</f>
        <v>401.65000000000003</v>
      </c>
      <c r="S10" s="133">
        <f t="shared" si="6"/>
        <v>23.693369513921663</v>
      </c>
      <c r="T10" s="118">
        <f>SUM(T30:T38)</f>
        <v>4795.3600000000015</v>
      </c>
      <c r="U10" s="133">
        <f aca="true" t="shared" si="7" ref="U10:U19">((T10/T$19*100))</f>
        <v>33.52266332420589</v>
      </c>
      <c r="V10" s="118">
        <f>SUM(V30:V38)</f>
        <v>0.03</v>
      </c>
      <c r="W10" s="133">
        <f aca="true" t="shared" si="8" ref="W10:W19">((V10/V$19*100))</f>
        <v>0.00394581086413258</v>
      </c>
      <c r="X10" s="118">
        <f>SUM(X30:X38)</f>
        <v>0</v>
      </c>
      <c r="Y10" s="133">
        <f aca="true" t="shared" si="9" ref="Y10:Y19">((X10/X$19*100))</f>
        <v>0</v>
      </c>
      <c r="Z10" s="98">
        <f>SUM(B10+D10+F10+H10+J10+L10+N10+P10+T10+V10+X10+R10)</f>
        <v>6522.14</v>
      </c>
      <c r="AA10" s="133">
        <f aca="true" t="shared" si="10" ref="AA10:AA19">((Z10/Z$19*100))</f>
        <v>16.297547549110867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1.12</v>
      </c>
      <c r="E11" s="135">
        <f t="shared" si="0"/>
        <v>1.9505398815743642</v>
      </c>
      <c r="F11" s="119">
        <v>21.9</v>
      </c>
      <c r="G11" s="135">
        <f t="shared" si="1"/>
        <v>0.5497650319315579</v>
      </c>
      <c r="H11" s="119">
        <f>SUM(H39:H46)</f>
        <v>359.3</v>
      </c>
      <c r="I11" s="135">
        <f t="shared" si="2"/>
        <v>32.66749706783529</v>
      </c>
      <c r="J11" s="119">
        <v>166.51</v>
      </c>
      <c r="K11" s="135">
        <f t="shared" si="3"/>
        <v>4.123249271974484</v>
      </c>
      <c r="L11" s="119">
        <v>240.67</v>
      </c>
      <c r="M11" s="135">
        <f t="shared" si="4"/>
        <v>21.596762325239144</v>
      </c>
      <c r="N11" s="136">
        <v>98</v>
      </c>
      <c r="O11" s="135">
        <f t="shared" si="5"/>
        <v>1.3950614823524723</v>
      </c>
      <c r="P11" s="119">
        <f>SUM(P39:P46)</f>
        <v>1169.3899999999999</v>
      </c>
      <c r="Q11" s="135">
        <f t="shared" si="6"/>
        <v>23.139421450154057</v>
      </c>
      <c r="R11" s="119">
        <f>SUM(R39:R46)</f>
        <v>75</v>
      </c>
      <c r="S11" s="135">
        <f t="shared" si="6"/>
        <v>4.424256724870221</v>
      </c>
      <c r="T11" s="119">
        <f>SUM(T39:T46)</f>
        <v>230.3</v>
      </c>
      <c r="U11" s="135">
        <f t="shared" si="7"/>
        <v>1.6099457316165238</v>
      </c>
      <c r="V11" s="119">
        <f>SUM(V39:V46)</f>
        <v>452.17999999999995</v>
      </c>
      <c r="W11" s="135">
        <f t="shared" si="8"/>
        <v>59.473891884782326</v>
      </c>
      <c r="X11" s="119">
        <f>SUM(X39:X46)</f>
        <v>7.01</v>
      </c>
      <c r="Y11" s="135">
        <f t="shared" si="9"/>
        <v>0.7904291545452494</v>
      </c>
      <c r="Z11" s="101">
        <f aca="true" t="shared" si="11" ref="Z11:Z18">SUM(B11+D11+F11+H11+J11+L11+N11+P11+T11+V11+X11+R11)</f>
        <v>2821.38</v>
      </c>
      <c r="AA11" s="135">
        <f t="shared" si="10"/>
        <v>7.050074776700656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17</v>
      </c>
      <c r="E12" s="135">
        <f t="shared" si="0"/>
        <v>29.606408916753747</v>
      </c>
      <c r="F12" s="119">
        <v>0.23</v>
      </c>
      <c r="G12" s="135">
        <f t="shared" si="1"/>
        <v>0.005773788006587139</v>
      </c>
      <c r="H12" s="119">
        <f>SUM(H47:H52)</f>
        <v>64.5</v>
      </c>
      <c r="I12" s="135">
        <f t="shared" si="2"/>
        <v>5.864329420749725</v>
      </c>
      <c r="J12" s="119">
        <v>762.3</v>
      </c>
      <c r="K12" s="135">
        <f t="shared" si="3"/>
        <v>18.87666158204402</v>
      </c>
      <c r="L12" s="119">
        <v>179.07</v>
      </c>
      <c r="M12" s="135">
        <f t="shared" si="4"/>
        <v>16.069024928659882</v>
      </c>
      <c r="N12" s="136">
        <v>389.91</v>
      </c>
      <c r="O12" s="135">
        <f t="shared" si="5"/>
        <v>5.550494108000536</v>
      </c>
      <c r="P12" s="119">
        <f>SUM(P47:P52)</f>
        <v>50.480000000000004</v>
      </c>
      <c r="Q12" s="135">
        <f t="shared" si="6"/>
        <v>0.9988780430855206</v>
      </c>
      <c r="R12" s="119">
        <f>SUM(R47:R52)</f>
        <v>8</v>
      </c>
      <c r="S12" s="135">
        <f t="shared" si="6"/>
        <v>0.4719207173194903</v>
      </c>
      <c r="T12" s="119">
        <f>SUM(T47:T52)</f>
        <v>65</v>
      </c>
      <c r="U12" s="135">
        <f t="shared" si="7"/>
        <v>0.4543919780941122</v>
      </c>
      <c r="V12" s="119">
        <f>SUM(V47:V52)</f>
        <v>0</v>
      </c>
      <c r="W12" s="135">
        <f t="shared" si="8"/>
        <v>0</v>
      </c>
      <c r="X12" s="119">
        <f>SUM(X47:X52)</f>
        <v>0.2</v>
      </c>
      <c r="Y12" s="135">
        <f t="shared" si="9"/>
        <v>0.022551473738808833</v>
      </c>
      <c r="Z12" s="101">
        <f t="shared" si="11"/>
        <v>1536.69</v>
      </c>
      <c r="AA12" s="135">
        <f t="shared" si="10"/>
        <v>3.839886654264272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</v>
      </c>
      <c r="E13" s="135">
        <f t="shared" si="0"/>
        <v>0</v>
      </c>
      <c r="F13" s="119">
        <v>92.95</v>
      </c>
      <c r="G13" s="135">
        <f t="shared" si="1"/>
        <v>2.3333634574446718</v>
      </c>
      <c r="H13" s="119">
        <f>SUM(H53:H54)</f>
        <v>0</v>
      </c>
      <c r="I13" s="135">
        <f t="shared" si="2"/>
        <v>0</v>
      </c>
      <c r="J13" s="119">
        <v>67.55</v>
      </c>
      <c r="K13" s="135">
        <f t="shared" si="3"/>
        <v>1.6727252917054618</v>
      </c>
      <c r="L13" s="119">
        <v>23.82</v>
      </c>
      <c r="M13" s="135">
        <f t="shared" si="4"/>
        <v>2.1375114413395786</v>
      </c>
      <c r="N13" s="136">
        <v>9.11</v>
      </c>
      <c r="O13" s="135">
        <f t="shared" si="5"/>
        <v>0.12968377657378594</v>
      </c>
      <c r="P13" s="119">
        <f>SUM(P53:P54)</f>
        <v>4.9399999999999995</v>
      </c>
      <c r="Q13" s="135">
        <f t="shared" si="6"/>
        <v>0.09775074351906637</v>
      </c>
      <c r="R13" s="119">
        <f>SUM(R53:R54)</f>
        <v>0.1</v>
      </c>
      <c r="S13" s="135">
        <f t="shared" si="6"/>
        <v>0.005899008966493629</v>
      </c>
      <c r="T13" s="119">
        <f>SUM(T53:T54)</f>
        <v>90.39999999999999</v>
      </c>
      <c r="U13" s="135">
        <f t="shared" si="7"/>
        <v>0.6319543818416575</v>
      </c>
      <c r="V13" s="119">
        <f>SUM(V53:V54)</f>
        <v>5.25</v>
      </c>
      <c r="W13" s="135">
        <f t="shared" si="8"/>
        <v>0.6905169012232015</v>
      </c>
      <c r="X13" s="119">
        <f>SUM(X53:X54)</f>
        <v>0.01</v>
      </c>
      <c r="Y13" s="135">
        <f t="shared" si="9"/>
        <v>0.0011275736869404416</v>
      </c>
      <c r="Z13" s="101">
        <f t="shared" si="11"/>
        <v>294.13</v>
      </c>
      <c r="AA13" s="135">
        <f t="shared" si="10"/>
        <v>0.7349731316132402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4.02</v>
      </c>
      <c r="E14" s="135">
        <f t="shared" si="0"/>
        <v>7.001044932079415</v>
      </c>
      <c r="F14" s="119">
        <v>2777.01</v>
      </c>
      <c r="G14" s="135">
        <f t="shared" si="1"/>
        <v>69.71246535727195</v>
      </c>
      <c r="H14" s="119">
        <f>SUM(H55:H57)</f>
        <v>330.31</v>
      </c>
      <c r="I14" s="135">
        <f t="shared" si="2"/>
        <v>30.031731022757235</v>
      </c>
      <c r="J14" s="119">
        <v>141.73</v>
      </c>
      <c r="K14" s="135">
        <f t="shared" si="3"/>
        <v>3.5096277660017035</v>
      </c>
      <c r="L14" s="119">
        <v>193.58</v>
      </c>
      <c r="M14" s="135">
        <f t="shared" si="4"/>
        <v>17.37109424074373</v>
      </c>
      <c r="N14" s="136">
        <v>1959.44</v>
      </c>
      <c r="O14" s="135">
        <f t="shared" si="5"/>
        <v>27.89325786715029</v>
      </c>
      <c r="P14" s="119">
        <f>SUM(P55:P57)</f>
        <v>658.6899999999996</v>
      </c>
      <c r="Q14" s="135">
        <f t="shared" si="6"/>
        <v>13.03389417987324</v>
      </c>
      <c r="R14" s="119">
        <f>SUM(R55:R57)</f>
        <v>183.74999999999994</v>
      </c>
      <c r="S14" s="135">
        <f t="shared" si="6"/>
        <v>10.83942897593204</v>
      </c>
      <c r="T14" s="119">
        <f>SUM(T55:T57)</f>
        <v>508.41000000000014</v>
      </c>
      <c r="U14" s="135">
        <f t="shared" si="7"/>
        <v>3.55411423973581</v>
      </c>
      <c r="V14" s="119">
        <f>SUM(V55:V57)</f>
        <v>34.56999999999999</v>
      </c>
      <c r="W14" s="135">
        <f t="shared" si="8"/>
        <v>4.546889385768775</v>
      </c>
      <c r="X14" s="119">
        <f>SUM(X55:X57)</f>
        <v>4.02</v>
      </c>
      <c r="Y14" s="135">
        <f t="shared" si="9"/>
        <v>0.4532846221500575</v>
      </c>
      <c r="Z14" s="101">
        <f t="shared" si="11"/>
        <v>6795.53</v>
      </c>
      <c r="AA14" s="135">
        <f t="shared" si="10"/>
        <v>16.980695492033192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0.5</v>
      </c>
      <c r="E15" s="135">
        <f t="shared" si="0"/>
        <v>0.8707767328456983</v>
      </c>
      <c r="F15" s="119">
        <v>31.19</v>
      </c>
      <c r="G15" s="135">
        <f t="shared" si="1"/>
        <v>0.7829758605454472</v>
      </c>
      <c r="H15" s="119">
        <f>SUM(H58:H60)</f>
        <v>19.03</v>
      </c>
      <c r="I15" s="135">
        <f t="shared" si="2"/>
        <v>1.7302044787111206</v>
      </c>
      <c r="J15" s="119">
        <v>10.26</v>
      </c>
      <c r="K15" s="135">
        <f t="shared" si="3"/>
        <v>0.2540660472671804</v>
      </c>
      <c r="L15" s="119">
        <v>25.67</v>
      </c>
      <c r="M15" s="135">
        <f t="shared" si="4"/>
        <v>2.303523035230352</v>
      </c>
      <c r="N15" s="136">
        <v>7.23</v>
      </c>
      <c r="O15" s="135">
        <f t="shared" si="5"/>
        <v>0.10292137262661606</v>
      </c>
      <c r="P15" s="119">
        <f>SUM(P58:P60)</f>
        <v>30.230000000000008</v>
      </c>
      <c r="Q15" s="135">
        <f t="shared" si="6"/>
        <v>0.598179145056959</v>
      </c>
      <c r="R15" s="119">
        <f>SUM(R58:R60)</f>
        <v>0</v>
      </c>
      <c r="S15" s="135">
        <f t="shared" si="6"/>
        <v>0</v>
      </c>
      <c r="T15" s="119">
        <f>SUM(T58:T60)</f>
        <v>0.52</v>
      </c>
      <c r="U15" s="135">
        <f t="shared" si="7"/>
        <v>0.0036351358247528978</v>
      </c>
      <c r="V15" s="119">
        <f>SUM(V58:V60)</f>
        <v>1.71</v>
      </c>
      <c r="W15" s="135">
        <f t="shared" si="8"/>
        <v>0.22491121925555707</v>
      </c>
      <c r="X15" s="119">
        <f>SUM(X58:X60)</f>
        <v>0.5</v>
      </c>
      <c r="Y15" s="135">
        <f t="shared" si="9"/>
        <v>0.056378684347022076</v>
      </c>
      <c r="Z15" s="101">
        <f t="shared" si="11"/>
        <v>126.84</v>
      </c>
      <c r="AA15" s="135">
        <f t="shared" si="10"/>
        <v>0.3169482610200367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34.78</v>
      </c>
      <c r="E16" s="135">
        <f t="shared" si="0"/>
        <v>60.57122953674677</v>
      </c>
      <c r="F16" s="119">
        <v>962.23</v>
      </c>
      <c r="G16" s="135">
        <f t="shared" si="1"/>
        <v>24.155269711210185</v>
      </c>
      <c r="H16" s="119">
        <f>SUM(H61:H64)</f>
        <v>301.72999999999996</v>
      </c>
      <c r="I16" s="135">
        <f t="shared" si="2"/>
        <v>27.433242110431234</v>
      </c>
      <c r="J16" s="119">
        <v>2729.9</v>
      </c>
      <c r="K16" s="135">
        <f t="shared" si="3"/>
        <v>67.59989302482221</v>
      </c>
      <c r="L16" s="119">
        <v>40.14</v>
      </c>
      <c r="M16" s="135">
        <f t="shared" si="4"/>
        <v>3.6020029074462925</v>
      </c>
      <c r="N16" s="136">
        <v>3717.98</v>
      </c>
      <c r="O16" s="135">
        <f t="shared" si="5"/>
        <v>52.92663969547801</v>
      </c>
      <c r="P16" s="119">
        <f>SUM(P61:P64)</f>
        <v>1836.549999999998</v>
      </c>
      <c r="Q16" s="135">
        <f t="shared" si="6"/>
        <v>36.340916601202665</v>
      </c>
      <c r="R16" s="119">
        <f>SUM(R61:R64)</f>
        <v>32.7</v>
      </c>
      <c r="S16" s="135">
        <f t="shared" si="6"/>
        <v>1.928975932043417</v>
      </c>
      <c r="T16" s="119">
        <f>SUM(T61:T64)</f>
        <v>5576.590000000002</v>
      </c>
      <c r="U16" s="135">
        <f t="shared" si="7"/>
        <v>38.98396555568994</v>
      </c>
      <c r="V16" s="119">
        <f>SUM(V61:V64)</f>
        <v>0</v>
      </c>
      <c r="W16" s="135">
        <f t="shared" si="8"/>
        <v>0</v>
      </c>
      <c r="X16" s="119">
        <f>SUM(X61:X64)</f>
        <v>0</v>
      </c>
      <c r="Y16" s="135">
        <f t="shared" si="9"/>
        <v>0</v>
      </c>
      <c r="Z16" s="101">
        <f t="shared" si="11"/>
        <v>15232.6</v>
      </c>
      <c r="AA16" s="135">
        <f t="shared" si="10"/>
        <v>38.06327720603762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3.67</v>
      </c>
      <c r="G17" s="135">
        <f t="shared" si="1"/>
        <v>0.09212957384423824</v>
      </c>
      <c r="H17" s="119">
        <f>SUM(H65:H67)</f>
        <v>25</v>
      </c>
      <c r="I17" s="135">
        <f t="shared" si="2"/>
        <v>2.2729958995153976</v>
      </c>
      <c r="J17" s="119">
        <v>6.56</v>
      </c>
      <c r="K17" s="135">
        <f t="shared" si="3"/>
        <v>0.16244378850611146</v>
      </c>
      <c r="L17" s="119">
        <v>61.32</v>
      </c>
      <c r="M17" s="135">
        <f t="shared" si="4"/>
        <v>5.502611317503903</v>
      </c>
      <c r="N17" s="136">
        <v>240</v>
      </c>
      <c r="O17" s="135">
        <f t="shared" si="5"/>
        <v>3.4164770996387075</v>
      </c>
      <c r="P17" s="119">
        <f>SUM(P65:P67)</f>
        <v>294.80999999999995</v>
      </c>
      <c r="Q17" s="135">
        <f t="shared" si="6"/>
        <v>5.833582327298776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12.84</v>
      </c>
      <c r="W17" s="135">
        <f t="shared" si="8"/>
        <v>1.6888070498487444</v>
      </c>
      <c r="X17" s="119">
        <f>SUM(X65:X67)</f>
        <v>0</v>
      </c>
      <c r="Y17" s="135">
        <f t="shared" si="9"/>
        <v>0</v>
      </c>
      <c r="Z17" s="101">
        <f t="shared" si="11"/>
        <v>644.1999999999999</v>
      </c>
      <c r="AA17" s="135">
        <f t="shared" si="10"/>
        <v>1.6097293420774805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0</v>
      </c>
      <c r="E18" s="137">
        <f t="shared" si="0"/>
        <v>0</v>
      </c>
      <c r="F18" s="120">
        <v>81.32</v>
      </c>
      <c r="G18" s="137">
        <f t="shared" si="1"/>
        <v>2.041410611720287</v>
      </c>
      <c r="H18" s="120">
        <f>SUM(H68)</f>
        <v>0</v>
      </c>
      <c r="I18" s="137">
        <f t="shared" si="2"/>
        <v>0</v>
      </c>
      <c r="J18" s="120">
        <v>2.31</v>
      </c>
      <c r="K18" s="137">
        <f t="shared" si="3"/>
        <v>0.05720200479407279</v>
      </c>
      <c r="L18" s="120">
        <v>44.7</v>
      </c>
      <c r="M18" s="137">
        <f t="shared" si="4"/>
        <v>4.011199052387875</v>
      </c>
      <c r="N18" s="138">
        <v>307.91</v>
      </c>
      <c r="O18" s="137">
        <f t="shared" si="5"/>
        <v>4.383197765623978</v>
      </c>
      <c r="P18" s="120">
        <f>SUM(P68)</f>
        <v>448.3100000000001</v>
      </c>
      <c r="Q18" s="137">
        <f t="shared" si="6"/>
        <v>8.87097891235479</v>
      </c>
      <c r="R18" s="120">
        <f>SUM(R68)</f>
        <v>994</v>
      </c>
      <c r="S18" s="137">
        <f t="shared" si="6"/>
        <v>58.63614912694667</v>
      </c>
      <c r="T18" s="120">
        <f>SUM(T68)</f>
        <v>3038.2499999999986</v>
      </c>
      <c r="U18" s="137">
        <f t="shared" si="7"/>
        <v>21.23932965299132</v>
      </c>
      <c r="V18" s="120">
        <f>SUM(V68)</f>
        <v>253.72</v>
      </c>
      <c r="W18" s="137">
        <f t="shared" si="8"/>
        <v>33.37103774825728</v>
      </c>
      <c r="X18" s="120">
        <f>SUM(X68)</f>
        <v>875.12</v>
      </c>
      <c r="Y18" s="137">
        <f t="shared" si="9"/>
        <v>98.67622849153193</v>
      </c>
      <c r="Z18" s="104">
        <f t="shared" si="11"/>
        <v>6045.6399999999985</v>
      </c>
      <c r="AA18" s="137">
        <f t="shared" si="10"/>
        <v>15.106867587142652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57.42</v>
      </c>
      <c r="E19" s="141">
        <f t="shared" si="0"/>
        <v>100</v>
      </c>
      <c r="F19" s="140">
        <f>SUM(F10:F18)</f>
        <v>3983.5200000000004</v>
      </c>
      <c r="G19" s="141">
        <f t="shared" si="1"/>
        <v>100</v>
      </c>
      <c r="H19" s="140">
        <f>SUM(H10:H18)</f>
        <v>1099.87</v>
      </c>
      <c r="I19" s="141">
        <f t="shared" si="2"/>
        <v>100</v>
      </c>
      <c r="J19" s="140">
        <f>SUM(J10:J18)</f>
        <v>4038.3199999999997</v>
      </c>
      <c r="K19" s="141">
        <f t="shared" si="3"/>
        <v>100</v>
      </c>
      <c r="L19" s="140">
        <f>SUM(L10:L18)</f>
        <v>1114.38</v>
      </c>
      <c r="M19" s="141">
        <f t="shared" si="4"/>
        <v>100</v>
      </c>
      <c r="N19" s="117">
        <f>SUM(N10:N18)</f>
        <v>7024.78</v>
      </c>
      <c r="O19" s="141">
        <f t="shared" si="5"/>
        <v>100</v>
      </c>
      <c r="P19" s="117">
        <f>SUM(P10:P18)</f>
        <v>5053.669999999997</v>
      </c>
      <c r="Q19" s="141">
        <f t="shared" si="6"/>
        <v>100</v>
      </c>
      <c r="R19" s="117">
        <f>SUM(R10:R18)</f>
        <v>1695.2</v>
      </c>
      <c r="S19" s="141">
        <f t="shared" si="6"/>
        <v>100</v>
      </c>
      <c r="T19" s="140">
        <f>SUM(T10:T18)</f>
        <v>14304.830000000002</v>
      </c>
      <c r="U19" s="141">
        <f t="shared" si="7"/>
        <v>100</v>
      </c>
      <c r="V19" s="140">
        <f>SUM(V10:V18)</f>
        <v>760.2999999999998</v>
      </c>
      <c r="W19" s="141">
        <f t="shared" si="8"/>
        <v>100</v>
      </c>
      <c r="X19" s="140">
        <f>SUM(X10:X18)</f>
        <v>886.86</v>
      </c>
      <c r="Y19" s="141">
        <f t="shared" si="9"/>
        <v>100</v>
      </c>
      <c r="Z19" s="117">
        <f>SUM(Z10:Z18)</f>
        <v>40019.149999999994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30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1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7" t="s">
        <v>253</v>
      </c>
      <c r="AA28" s="229" t="s">
        <v>3</v>
      </c>
    </row>
    <row r="29" spans="1:27" s="2" customFormat="1" ht="15">
      <c r="A29" s="232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8"/>
      <c r="AA29" s="203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>((H30/H$69*100))</f>
        <v>0</v>
      </c>
      <c r="J30" s="151">
        <v>21</v>
      </c>
      <c r="K30" s="151">
        <f>((J30/J$69*100))</f>
        <v>0.5200182254006618</v>
      </c>
      <c r="L30" s="151">
        <v>10.8</v>
      </c>
      <c r="M30" s="151">
        <f>((L30/L$69*100))</f>
        <v>0.9691487643353256</v>
      </c>
      <c r="N30" s="151">
        <v>4.57</v>
      </c>
      <c r="O30" s="151">
        <f>((N30/N$69*100))</f>
        <v>0.06505541810562</v>
      </c>
      <c r="P30" s="151">
        <v>44.46</v>
      </c>
      <c r="Q30" s="151">
        <f>((P30/P$69*100))</f>
        <v>0.8797566916715973</v>
      </c>
      <c r="R30" s="151">
        <v>82.30000000000001</v>
      </c>
      <c r="S30" s="151">
        <f>((R30/R$69*100))</f>
        <v>4.8548843794242575</v>
      </c>
      <c r="T30" s="151"/>
      <c r="U30" s="151">
        <f>((T30/T$69*100))</f>
        <v>0</v>
      </c>
      <c r="V30" s="151"/>
      <c r="W30" s="151">
        <f>((V30/V$69*100))</f>
        <v>0</v>
      </c>
      <c r="X30" s="151"/>
      <c r="Y30" s="151">
        <f>((X30/X$69*100))</f>
        <v>0</v>
      </c>
      <c r="Z30" s="151">
        <f>B30+D30+F30+H30+J30+L30+N30+P30+R30+T30+V30+X30</f>
        <v>163.13000000000002</v>
      </c>
      <c r="AA30" s="151">
        <f>((Z30/Z$69*100))</f>
        <v>0.40762984721064743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12" ref="E31:E68">((D31/D$69*100))</f>
        <v>0</v>
      </c>
      <c r="F31" s="151">
        <v>11.02</v>
      </c>
      <c r="G31" s="151">
        <f aca="true" t="shared" si="13" ref="G31:G68">((F31/F$69*100))</f>
        <v>0.2766397557938705</v>
      </c>
      <c r="H31" s="151"/>
      <c r="I31" s="151">
        <f aca="true" t="shared" si="14" ref="I31:I68">((H31/H$69*100))</f>
        <v>0</v>
      </c>
      <c r="J31" s="151">
        <v>0.55</v>
      </c>
      <c r="K31" s="151">
        <f aca="true" t="shared" si="15" ref="K31:K68">((J31/J$69*100))</f>
        <v>0.013619524950969714</v>
      </c>
      <c r="L31" s="151">
        <v>11.6</v>
      </c>
      <c r="M31" s="151">
        <f aca="true" t="shared" si="16" ref="M31:M68">((L31/L$69*100))</f>
        <v>1.0409375616934977</v>
      </c>
      <c r="N31" s="151">
        <v>91.42000000000002</v>
      </c>
      <c r="O31" s="151">
        <f aca="true" t="shared" si="17" ref="O31:O68">((N31/N$69*100))</f>
        <v>1.30139306853737</v>
      </c>
      <c r="P31" s="151">
        <v>274.52</v>
      </c>
      <c r="Q31" s="151">
        <f aca="true" t="shared" si="18" ref="Q31:Q68">((P31/P$69*100))</f>
        <v>5.43209192527411</v>
      </c>
      <c r="R31" s="151">
        <v>293.25</v>
      </c>
      <c r="S31" s="151">
        <f aca="true" t="shared" si="19" ref="S31:S68">((R31/R$69*100))</f>
        <v>17.298843794242565</v>
      </c>
      <c r="T31" s="151">
        <v>4317.210000000001</v>
      </c>
      <c r="U31" s="151">
        <f aca="true" t="shared" si="20" ref="U31:U68">((T31/T$69*100))</f>
        <v>30.180086026887427</v>
      </c>
      <c r="V31" s="151"/>
      <c r="W31" s="151">
        <f aca="true" t="shared" si="21" ref="W31:W68">((V31/V$69*100))</f>
        <v>0</v>
      </c>
      <c r="X31" s="151"/>
      <c r="Y31" s="151">
        <f aca="true" t="shared" si="22" ref="Y31:Y68">((X31/X$69*100))</f>
        <v>0</v>
      </c>
      <c r="Z31" s="151">
        <f aca="true" t="shared" si="23" ref="Z31:Z68">B31+D31+F31+H31+J31+L31+N31+P31+R31+T31+V31+X31</f>
        <v>4999.570000000001</v>
      </c>
      <c r="AA31" s="151">
        <f aca="true" t="shared" si="24" ref="AA31:AA68">((Z31/Z$69*100))</f>
        <v>12.49294400305852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12"/>
        <v>0</v>
      </c>
      <c r="F32" s="151">
        <v>0.5</v>
      </c>
      <c r="G32" s="151">
        <f t="shared" si="13"/>
        <v>0.01255171305779812</v>
      </c>
      <c r="H32" s="151"/>
      <c r="I32" s="151">
        <f t="shared" si="14"/>
        <v>0</v>
      </c>
      <c r="J32" s="151"/>
      <c r="K32" s="151">
        <f t="shared" si="15"/>
        <v>0</v>
      </c>
      <c r="L32" s="151">
        <v>76.21</v>
      </c>
      <c r="M32" s="151">
        <f t="shared" si="16"/>
        <v>6.838780308332885</v>
      </c>
      <c r="N32" s="151">
        <v>0.65</v>
      </c>
      <c r="O32" s="151">
        <f t="shared" si="17"/>
        <v>0.009252958811521444</v>
      </c>
      <c r="P32" s="151">
        <v>10.059999999999997</v>
      </c>
      <c r="Q32" s="151">
        <f t="shared" si="18"/>
        <v>0.19906325502060881</v>
      </c>
      <c r="R32" s="151"/>
      <c r="S32" s="151">
        <f t="shared" si="19"/>
        <v>0</v>
      </c>
      <c r="T32" s="151">
        <v>3.5</v>
      </c>
      <c r="U32" s="151">
        <f t="shared" si="20"/>
        <v>0.024467260358913737</v>
      </c>
      <c r="V32" s="151"/>
      <c r="W32" s="151">
        <f t="shared" si="21"/>
        <v>0</v>
      </c>
      <c r="X32" s="151"/>
      <c r="Y32" s="151">
        <f t="shared" si="22"/>
        <v>0</v>
      </c>
      <c r="Z32" s="151">
        <f t="shared" si="23"/>
        <v>90.92</v>
      </c>
      <c r="AA32" s="151">
        <f t="shared" si="24"/>
        <v>0.2271912321975851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12"/>
        <v>0</v>
      </c>
      <c r="F33" s="151"/>
      <c r="G33" s="151">
        <f t="shared" si="13"/>
        <v>0</v>
      </c>
      <c r="H33" s="151"/>
      <c r="I33" s="151">
        <f t="shared" si="14"/>
        <v>0</v>
      </c>
      <c r="J33" s="151">
        <v>129.6</v>
      </c>
      <c r="K33" s="151">
        <f t="shared" si="15"/>
        <v>3.2092553339012273</v>
      </c>
      <c r="L33" s="151">
        <v>1.81</v>
      </c>
      <c r="M33" s="151">
        <f t="shared" si="16"/>
        <v>0.16242215402286475</v>
      </c>
      <c r="N33" s="151">
        <v>2.1599999999999997</v>
      </c>
      <c r="O33" s="151">
        <f t="shared" si="17"/>
        <v>0.030748293896748175</v>
      </c>
      <c r="P33" s="151">
        <v>168.76000000000002</v>
      </c>
      <c r="Q33" s="151">
        <f t="shared" si="18"/>
        <v>3.339355359570373</v>
      </c>
      <c r="R33" s="151"/>
      <c r="S33" s="151">
        <f t="shared" si="19"/>
        <v>0</v>
      </c>
      <c r="T33" s="151"/>
      <c r="U33" s="151">
        <f t="shared" si="20"/>
        <v>0</v>
      </c>
      <c r="V33" s="151"/>
      <c r="W33" s="151">
        <f t="shared" si="21"/>
        <v>0</v>
      </c>
      <c r="X33" s="151"/>
      <c r="Y33" s="151">
        <f t="shared" si="22"/>
        <v>0</v>
      </c>
      <c r="Z33" s="151">
        <f t="shared" si="23"/>
        <v>302.33000000000004</v>
      </c>
      <c r="AA33" s="151">
        <f t="shared" si="24"/>
        <v>0.755463321934623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12"/>
        <v>0</v>
      </c>
      <c r="F34" s="151"/>
      <c r="G34" s="151">
        <f t="shared" si="13"/>
        <v>0</v>
      </c>
      <c r="H34" s="151"/>
      <c r="I34" s="151">
        <f t="shared" si="14"/>
        <v>0</v>
      </c>
      <c r="J34" s="151">
        <v>0.05</v>
      </c>
      <c r="K34" s="151">
        <f t="shared" si="15"/>
        <v>0.0012381386319063378</v>
      </c>
      <c r="L34" s="151">
        <v>46.51</v>
      </c>
      <c r="M34" s="151">
        <f t="shared" si="16"/>
        <v>4.17362120641074</v>
      </c>
      <c r="N34" s="151">
        <v>17.26</v>
      </c>
      <c r="O34" s="151">
        <f t="shared" si="17"/>
        <v>0.2457016447490156</v>
      </c>
      <c r="P34" s="151">
        <v>27.8</v>
      </c>
      <c r="Q34" s="151">
        <f t="shared" si="18"/>
        <v>0.5500952772935315</v>
      </c>
      <c r="R34" s="151"/>
      <c r="S34" s="151">
        <f t="shared" si="19"/>
        <v>0</v>
      </c>
      <c r="T34" s="151"/>
      <c r="U34" s="151">
        <f t="shared" si="20"/>
        <v>0</v>
      </c>
      <c r="V34" s="151"/>
      <c r="W34" s="151">
        <f t="shared" si="21"/>
        <v>0</v>
      </c>
      <c r="X34" s="151"/>
      <c r="Y34" s="151">
        <f t="shared" si="22"/>
        <v>0</v>
      </c>
      <c r="Z34" s="151">
        <f t="shared" si="23"/>
        <v>91.61999999999999</v>
      </c>
      <c r="AA34" s="151">
        <f t="shared" si="24"/>
        <v>0.22894039478599587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12"/>
        <v>0</v>
      </c>
      <c r="F35" s="151">
        <v>1.5</v>
      </c>
      <c r="G35" s="151">
        <f t="shared" si="13"/>
        <v>0.03765513917339435</v>
      </c>
      <c r="H35" s="151"/>
      <c r="I35" s="151">
        <f t="shared" si="14"/>
        <v>0</v>
      </c>
      <c r="J35" s="151"/>
      <c r="K35" s="151">
        <f t="shared" si="15"/>
        <v>0</v>
      </c>
      <c r="L35" s="151">
        <v>126.30999999999999</v>
      </c>
      <c r="M35" s="151">
        <f t="shared" si="16"/>
        <v>11.334553742888422</v>
      </c>
      <c r="N35" s="151">
        <v>4.71</v>
      </c>
      <c r="O35" s="151">
        <f t="shared" si="17"/>
        <v>0.06704836308040922</v>
      </c>
      <c r="P35" s="151">
        <v>7.1000000000000005</v>
      </c>
      <c r="Q35" s="151">
        <f t="shared" si="18"/>
        <v>0.1404919593087796</v>
      </c>
      <c r="R35" s="151"/>
      <c r="S35" s="151">
        <f t="shared" si="19"/>
        <v>0</v>
      </c>
      <c r="T35" s="151"/>
      <c r="U35" s="151">
        <f t="shared" si="20"/>
        <v>0</v>
      </c>
      <c r="V35" s="151"/>
      <c r="W35" s="151">
        <f t="shared" si="21"/>
        <v>0</v>
      </c>
      <c r="X35" s="151"/>
      <c r="Y35" s="151">
        <f t="shared" si="22"/>
        <v>0</v>
      </c>
      <c r="Z35" s="151">
        <f t="shared" si="23"/>
        <v>139.61999999999998</v>
      </c>
      <c r="AA35" s="151">
        <f t="shared" si="24"/>
        <v>0.34888297227702186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12"/>
        <v>0</v>
      </c>
      <c r="F36" s="151"/>
      <c r="G36" s="151">
        <f t="shared" si="13"/>
        <v>0</v>
      </c>
      <c r="H36" s="151"/>
      <c r="I36" s="151">
        <f t="shared" si="14"/>
        <v>0</v>
      </c>
      <c r="J36" s="151"/>
      <c r="K36" s="151">
        <f t="shared" si="15"/>
        <v>0</v>
      </c>
      <c r="L36" s="151">
        <v>13.11</v>
      </c>
      <c r="M36" s="151">
        <f t="shared" si="16"/>
        <v>1.176438916707048</v>
      </c>
      <c r="N36" s="151">
        <v>0.5</v>
      </c>
      <c r="O36" s="151">
        <f t="shared" si="17"/>
        <v>0.007117660624247265</v>
      </c>
      <c r="P36" s="151"/>
      <c r="Q36" s="151">
        <f t="shared" si="18"/>
        <v>0</v>
      </c>
      <c r="R36" s="151"/>
      <c r="S36" s="151">
        <f t="shared" si="19"/>
        <v>0</v>
      </c>
      <c r="T36" s="151"/>
      <c r="U36" s="151">
        <f t="shared" si="20"/>
        <v>0</v>
      </c>
      <c r="V36" s="151"/>
      <c r="W36" s="151">
        <f t="shared" si="21"/>
        <v>0</v>
      </c>
      <c r="X36" s="151"/>
      <c r="Y36" s="151">
        <f t="shared" si="22"/>
        <v>0</v>
      </c>
      <c r="Z36" s="151">
        <f t="shared" si="23"/>
        <v>13.61</v>
      </c>
      <c r="AA36" s="151">
        <f t="shared" si="24"/>
        <v>0.034008718326101334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12"/>
        <v>0</v>
      </c>
      <c r="F37" s="151"/>
      <c r="G37" s="151">
        <f t="shared" si="13"/>
        <v>0</v>
      </c>
      <c r="H37" s="151"/>
      <c r="I37" s="151">
        <f t="shared" si="14"/>
        <v>0</v>
      </c>
      <c r="J37" s="151"/>
      <c r="K37" s="151">
        <f t="shared" si="15"/>
        <v>0</v>
      </c>
      <c r="L37" s="151">
        <v>16</v>
      </c>
      <c r="M37" s="151">
        <f t="shared" si="16"/>
        <v>1.4357759471634453</v>
      </c>
      <c r="N37" s="151">
        <v>165.4</v>
      </c>
      <c r="O37" s="151">
        <f t="shared" si="17"/>
        <v>2.3545221345009955</v>
      </c>
      <c r="P37" s="151">
        <v>25.55</v>
      </c>
      <c r="Q37" s="151">
        <f t="shared" si="18"/>
        <v>0.5055731775125801</v>
      </c>
      <c r="R37" s="151">
        <v>13</v>
      </c>
      <c r="S37" s="151">
        <f t="shared" si="19"/>
        <v>0.7668711656441718</v>
      </c>
      <c r="T37" s="151">
        <v>354.05000000000007</v>
      </c>
      <c r="U37" s="151">
        <f t="shared" si="20"/>
        <v>2.4750381514495454</v>
      </c>
      <c r="V37" s="151">
        <v>0.03</v>
      </c>
      <c r="W37" s="151">
        <f t="shared" si="21"/>
        <v>0.00394581086413258</v>
      </c>
      <c r="X37" s="151"/>
      <c r="Y37" s="151">
        <f t="shared" si="22"/>
        <v>0</v>
      </c>
      <c r="Z37" s="151">
        <f t="shared" si="23"/>
        <v>574.0300000000001</v>
      </c>
      <c r="AA37" s="151">
        <f t="shared" si="24"/>
        <v>1.4343882866077848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12"/>
        <v>0</v>
      </c>
      <c r="F38" s="152"/>
      <c r="G38" s="152">
        <f t="shared" si="13"/>
        <v>0</v>
      </c>
      <c r="H38" s="152"/>
      <c r="I38" s="152">
        <f t="shared" si="14"/>
        <v>0</v>
      </c>
      <c r="J38" s="152"/>
      <c r="K38" s="152">
        <f t="shared" si="15"/>
        <v>0</v>
      </c>
      <c r="L38" s="152">
        <v>3.059999999999999</v>
      </c>
      <c r="M38" s="152">
        <f t="shared" si="16"/>
        <v>0.27459214989500885</v>
      </c>
      <c r="N38" s="152">
        <v>8.53</v>
      </c>
      <c r="O38" s="152">
        <f t="shared" si="17"/>
        <v>0.12142729024965833</v>
      </c>
      <c r="P38" s="152">
        <v>2.02</v>
      </c>
      <c r="Q38" s="152">
        <f t="shared" si="18"/>
        <v>0.03997095180334293</v>
      </c>
      <c r="R38" s="152">
        <v>13.1</v>
      </c>
      <c r="S38" s="152">
        <f t="shared" si="19"/>
        <v>0.7727701746106654</v>
      </c>
      <c r="T38" s="152">
        <v>120.59999999999998</v>
      </c>
      <c r="U38" s="152">
        <f t="shared" si="20"/>
        <v>0.8430718855099988</v>
      </c>
      <c r="V38" s="152"/>
      <c r="W38" s="152">
        <f t="shared" si="21"/>
        <v>0</v>
      </c>
      <c r="X38" s="152"/>
      <c r="Y38" s="152">
        <f t="shared" si="22"/>
        <v>0</v>
      </c>
      <c r="Z38" s="152">
        <f t="shared" si="23"/>
        <v>147.30999999999997</v>
      </c>
      <c r="AA38" s="152">
        <f t="shared" si="24"/>
        <v>0.3680987727125633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12"/>
        <v>0</v>
      </c>
      <c r="F39" s="153">
        <v>12</v>
      </c>
      <c r="G39" s="153">
        <f t="shared" si="13"/>
        <v>0.3012411133871548</v>
      </c>
      <c r="H39" s="153">
        <v>5</v>
      </c>
      <c r="I39" s="153">
        <f t="shared" si="14"/>
        <v>0.45459917990307946</v>
      </c>
      <c r="J39" s="153">
        <v>0.5</v>
      </c>
      <c r="K39" s="153">
        <f t="shared" si="15"/>
        <v>0.012381386319063376</v>
      </c>
      <c r="L39" s="153">
        <v>0.11</v>
      </c>
      <c r="M39" s="153">
        <f t="shared" si="16"/>
        <v>0.009870959636748687</v>
      </c>
      <c r="N39" s="153">
        <v>11.56</v>
      </c>
      <c r="O39" s="153">
        <f t="shared" si="17"/>
        <v>0.16456031363259674</v>
      </c>
      <c r="P39" s="153">
        <v>22.080000000000002</v>
      </c>
      <c r="Q39" s="153">
        <f t="shared" si="18"/>
        <v>0.43691020585040197</v>
      </c>
      <c r="R39" s="153">
        <v>75</v>
      </c>
      <c r="S39" s="153">
        <f t="shared" si="19"/>
        <v>4.424256724870221</v>
      </c>
      <c r="T39" s="153">
        <v>224.5</v>
      </c>
      <c r="U39" s="153">
        <f t="shared" si="20"/>
        <v>1.5693999858788954</v>
      </c>
      <c r="V39" s="153">
        <v>114.32000000000001</v>
      </c>
      <c r="W39" s="153">
        <f t="shared" si="21"/>
        <v>15.036169932921217</v>
      </c>
      <c r="X39" s="153">
        <v>0</v>
      </c>
      <c r="Y39" s="153">
        <f t="shared" si="22"/>
        <v>0</v>
      </c>
      <c r="Z39" s="153">
        <f t="shared" si="23"/>
        <v>465.07</v>
      </c>
      <c r="AA39" s="153">
        <f t="shared" si="24"/>
        <v>1.1621186357031557</v>
      </c>
    </row>
    <row r="40" spans="1:27" s="2" customFormat="1" ht="12.75">
      <c r="A40" s="110" t="s">
        <v>188</v>
      </c>
      <c r="B40" s="151"/>
      <c r="C40" s="151"/>
      <c r="D40" s="151">
        <v>1.12</v>
      </c>
      <c r="E40" s="151">
        <f t="shared" si="12"/>
        <v>1.9505398815743642</v>
      </c>
      <c r="F40" s="151"/>
      <c r="G40" s="151">
        <f t="shared" si="13"/>
        <v>0</v>
      </c>
      <c r="H40" s="151">
        <v>5.05</v>
      </c>
      <c r="I40" s="151">
        <f t="shared" si="14"/>
        <v>0.4591451717021103</v>
      </c>
      <c r="J40" s="151">
        <v>7</v>
      </c>
      <c r="K40" s="151">
        <f t="shared" si="15"/>
        <v>0.17333940846688728</v>
      </c>
      <c r="L40" s="151">
        <v>48.75</v>
      </c>
      <c r="M40" s="151">
        <f t="shared" si="16"/>
        <v>4.374629839013623</v>
      </c>
      <c r="N40" s="151">
        <v>69.56</v>
      </c>
      <c r="O40" s="151">
        <f t="shared" si="17"/>
        <v>0.9902089460452795</v>
      </c>
      <c r="P40" s="151">
        <v>640.77</v>
      </c>
      <c r="Q40" s="151">
        <f t="shared" si="18"/>
        <v>12.679300389617845</v>
      </c>
      <c r="R40" s="151">
        <v>0</v>
      </c>
      <c r="S40" s="151">
        <f t="shared" si="19"/>
        <v>0</v>
      </c>
      <c r="T40" s="151">
        <v>5.8</v>
      </c>
      <c r="U40" s="151">
        <f t="shared" si="20"/>
        <v>0.04054574573762847</v>
      </c>
      <c r="V40" s="151">
        <v>337.84999999999997</v>
      </c>
      <c r="W40" s="151">
        <f t="shared" si="21"/>
        <v>44.43640668157306</v>
      </c>
      <c r="X40" s="151">
        <v>0</v>
      </c>
      <c r="Y40" s="151">
        <f t="shared" si="22"/>
        <v>0</v>
      </c>
      <c r="Z40" s="151">
        <f t="shared" si="23"/>
        <v>1115.8999999999999</v>
      </c>
      <c r="AA40" s="151">
        <f t="shared" si="24"/>
        <v>2.7884150462965813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12"/>
        <v>0</v>
      </c>
      <c r="F41" s="151">
        <v>1.9</v>
      </c>
      <c r="G41" s="151">
        <f t="shared" si="13"/>
        <v>0.04769650961963284</v>
      </c>
      <c r="H41" s="151">
        <v>8</v>
      </c>
      <c r="I41" s="151">
        <f t="shared" si="14"/>
        <v>0.7273586878449272</v>
      </c>
      <c r="J41" s="151">
        <v>0.5</v>
      </c>
      <c r="K41" s="151">
        <f t="shared" si="15"/>
        <v>0.012381386319063376</v>
      </c>
      <c r="L41" s="151">
        <v>2.8</v>
      </c>
      <c r="M41" s="151">
        <f t="shared" si="16"/>
        <v>0.2512607907536029</v>
      </c>
      <c r="N41" s="151">
        <v>4.1</v>
      </c>
      <c r="O41" s="151">
        <f t="shared" si="17"/>
        <v>0.058364817118827565</v>
      </c>
      <c r="P41" s="151">
        <v>294.81</v>
      </c>
      <c r="Q41" s="151">
        <f t="shared" si="18"/>
        <v>5.833582327298777</v>
      </c>
      <c r="R41" s="151"/>
      <c r="S41" s="151">
        <f t="shared" si="19"/>
        <v>0</v>
      </c>
      <c r="T41" s="151"/>
      <c r="U41" s="151">
        <f t="shared" si="20"/>
        <v>0</v>
      </c>
      <c r="V41" s="151"/>
      <c r="W41" s="151">
        <f t="shared" si="21"/>
        <v>0</v>
      </c>
      <c r="X41" s="151"/>
      <c r="Y41" s="151">
        <f t="shared" si="22"/>
        <v>0</v>
      </c>
      <c r="Z41" s="151">
        <f t="shared" si="23"/>
        <v>312.11</v>
      </c>
      <c r="AA41" s="151">
        <f t="shared" si="24"/>
        <v>0.7799016220984194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12"/>
        <v>0</v>
      </c>
      <c r="F42" s="151"/>
      <c r="G42" s="151">
        <f t="shared" si="13"/>
        <v>0</v>
      </c>
      <c r="H42" s="151">
        <v>0.15</v>
      </c>
      <c r="I42" s="151">
        <f t="shared" si="14"/>
        <v>0.013637975397092383</v>
      </c>
      <c r="J42" s="151"/>
      <c r="K42" s="151">
        <f t="shared" si="15"/>
        <v>0</v>
      </c>
      <c r="L42" s="151">
        <v>21.91</v>
      </c>
      <c r="M42" s="151">
        <f t="shared" si="16"/>
        <v>1.966115687646943</v>
      </c>
      <c r="N42" s="151"/>
      <c r="O42" s="151">
        <f t="shared" si="17"/>
        <v>0</v>
      </c>
      <c r="P42" s="151"/>
      <c r="Q42" s="151">
        <f t="shared" si="18"/>
        <v>0</v>
      </c>
      <c r="R42" s="151"/>
      <c r="S42" s="151">
        <f t="shared" si="19"/>
        <v>0</v>
      </c>
      <c r="T42" s="151"/>
      <c r="U42" s="151">
        <f t="shared" si="20"/>
        <v>0</v>
      </c>
      <c r="V42" s="151"/>
      <c r="W42" s="151">
        <f t="shared" si="21"/>
        <v>0</v>
      </c>
      <c r="X42" s="151"/>
      <c r="Y42" s="151">
        <f t="shared" si="22"/>
        <v>0</v>
      </c>
      <c r="Z42" s="151">
        <f t="shared" si="23"/>
        <v>22.06</v>
      </c>
      <c r="AA42" s="151">
        <f t="shared" si="24"/>
        <v>0.055123609571917365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12"/>
        <v>0</v>
      </c>
      <c r="F43" s="151">
        <v>4</v>
      </c>
      <c r="G43" s="151">
        <f t="shared" si="13"/>
        <v>0.10041370446238496</v>
      </c>
      <c r="H43" s="151"/>
      <c r="I43" s="151">
        <f t="shared" si="14"/>
        <v>0</v>
      </c>
      <c r="J43" s="151">
        <v>2.4</v>
      </c>
      <c r="K43" s="151">
        <f t="shared" si="15"/>
        <v>0.0594306543315042</v>
      </c>
      <c r="L43" s="151"/>
      <c r="M43" s="151">
        <f t="shared" si="16"/>
        <v>0</v>
      </c>
      <c r="N43" s="151">
        <v>1</v>
      </c>
      <c r="O43" s="151">
        <f t="shared" si="17"/>
        <v>0.01423532124849453</v>
      </c>
      <c r="P43" s="151">
        <v>96.30999999999999</v>
      </c>
      <c r="Q43" s="151">
        <f t="shared" si="18"/>
        <v>1.9057437466237412</v>
      </c>
      <c r="R43" s="151"/>
      <c r="S43" s="151">
        <f t="shared" si="19"/>
        <v>0</v>
      </c>
      <c r="T43" s="151"/>
      <c r="U43" s="151">
        <f t="shared" si="20"/>
        <v>0</v>
      </c>
      <c r="V43" s="151">
        <v>0.01</v>
      </c>
      <c r="W43" s="151">
        <f t="shared" si="21"/>
        <v>0.0013152702880441932</v>
      </c>
      <c r="X43" s="151"/>
      <c r="Y43" s="151">
        <f t="shared" si="22"/>
        <v>0</v>
      </c>
      <c r="Z43" s="151">
        <f t="shared" si="23"/>
        <v>103.72</v>
      </c>
      <c r="AA43" s="151">
        <f t="shared" si="24"/>
        <v>0.25917591952852537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12"/>
        <v>0</v>
      </c>
      <c r="F44" s="151"/>
      <c r="G44" s="151">
        <f t="shared" si="13"/>
        <v>0</v>
      </c>
      <c r="H44" s="151">
        <v>330.1</v>
      </c>
      <c r="I44" s="151">
        <f t="shared" si="14"/>
        <v>30.012637857201312</v>
      </c>
      <c r="J44" s="151">
        <v>154.70999999999998</v>
      </c>
      <c r="K44" s="151">
        <f t="shared" si="15"/>
        <v>3.83104855484459</v>
      </c>
      <c r="L44" s="151">
        <v>149.3</v>
      </c>
      <c r="M44" s="151">
        <f t="shared" si="16"/>
        <v>13.397584306968898</v>
      </c>
      <c r="N44" s="151"/>
      <c r="O44" s="151">
        <f t="shared" si="17"/>
        <v>0</v>
      </c>
      <c r="P44" s="151">
        <v>1.6</v>
      </c>
      <c r="Q44" s="151">
        <f t="shared" si="18"/>
        <v>0.03166015984423203</v>
      </c>
      <c r="R44" s="151"/>
      <c r="S44" s="151">
        <f t="shared" si="19"/>
        <v>0</v>
      </c>
      <c r="T44" s="151"/>
      <c r="U44" s="151">
        <f t="shared" si="20"/>
        <v>0</v>
      </c>
      <c r="V44" s="151"/>
      <c r="W44" s="151">
        <f t="shared" si="21"/>
        <v>0</v>
      </c>
      <c r="X44" s="151"/>
      <c r="Y44" s="151">
        <f t="shared" si="22"/>
        <v>0</v>
      </c>
      <c r="Z44" s="151">
        <f t="shared" si="23"/>
        <v>635.71</v>
      </c>
      <c r="AA44" s="151">
        <f t="shared" si="24"/>
        <v>1.5885144986837532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12"/>
        <v>0</v>
      </c>
      <c r="F45" s="151"/>
      <c r="G45" s="151">
        <f t="shared" si="13"/>
        <v>0</v>
      </c>
      <c r="H45" s="151">
        <v>4</v>
      </c>
      <c r="I45" s="151">
        <f t="shared" si="14"/>
        <v>0.3636793439224636</v>
      </c>
      <c r="J45" s="151">
        <v>1.4000000000000001</v>
      </c>
      <c r="K45" s="151">
        <f t="shared" si="15"/>
        <v>0.03466788169337746</v>
      </c>
      <c r="L45" s="151">
        <v>17.300000000000004</v>
      </c>
      <c r="M45" s="151">
        <f t="shared" si="16"/>
        <v>1.5524327428704756</v>
      </c>
      <c r="N45" s="151">
        <v>11.779999999999998</v>
      </c>
      <c r="O45" s="151">
        <f t="shared" si="17"/>
        <v>0.1676920843072655</v>
      </c>
      <c r="P45" s="151">
        <v>113.81</v>
      </c>
      <c r="Q45" s="151">
        <f t="shared" si="18"/>
        <v>2.252026744920029</v>
      </c>
      <c r="R45" s="151">
        <v>0</v>
      </c>
      <c r="S45" s="151">
        <f t="shared" si="19"/>
        <v>0</v>
      </c>
      <c r="T45" s="151">
        <v>0</v>
      </c>
      <c r="U45" s="151">
        <f t="shared" si="20"/>
        <v>0</v>
      </c>
      <c r="V45" s="151">
        <v>0</v>
      </c>
      <c r="W45" s="151">
        <f t="shared" si="21"/>
        <v>0</v>
      </c>
      <c r="X45" s="151">
        <v>7.01</v>
      </c>
      <c r="Y45" s="151">
        <f t="shared" si="22"/>
        <v>0.7904291545452494</v>
      </c>
      <c r="Z45" s="151">
        <f t="shared" si="23"/>
        <v>155.3</v>
      </c>
      <c r="AA45" s="151">
        <f t="shared" si="24"/>
        <v>0.38806421425742377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12"/>
        <v>0</v>
      </c>
      <c r="F46" s="152">
        <v>4</v>
      </c>
      <c r="G46" s="152">
        <f t="shared" si="13"/>
        <v>0.10041370446238496</v>
      </c>
      <c r="H46" s="152">
        <v>7</v>
      </c>
      <c r="I46" s="152">
        <f t="shared" si="14"/>
        <v>0.6364388518643114</v>
      </c>
      <c r="J46" s="152"/>
      <c r="K46" s="152">
        <f t="shared" si="15"/>
        <v>0</v>
      </c>
      <c r="L46" s="152">
        <v>0.5</v>
      </c>
      <c r="M46" s="152">
        <f t="shared" si="16"/>
        <v>0.044867998348857664</v>
      </c>
      <c r="N46" s="152"/>
      <c r="O46" s="152">
        <f t="shared" si="17"/>
        <v>0</v>
      </c>
      <c r="P46" s="152">
        <v>0.01</v>
      </c>
      <c r="Q46" s="152">
        <f t="shared" si="18"/>
        <v>0.00019787599902645016</v>
      </c>
      <c r="R46" s="152"/>
      <c r="S46" s="152">
        <f t="shared" si="19"/>
        <v>0</v>
      </c>
      <c r="T46" s="152"/>
      <c r="U46" s="152">
        <f t="shared" si="20"/>
        <v>0</v>
      </c>
      <c r="V46" s="152"/>
      <c r="W46" s="152">
        <f t="shared" si="21"/>
        <v>0</v>
      </c>
      <c r="X46" s="152"/>
      <c r="Y46" s="152">
        <f t="shared" si="22"/>
        <v>0</v>
      </c>
      <c r="Z46" s="152">
        <f t="shared" si="23"/>
        <v>11.51</v>
      </c>
      <c r="AA46" s="152">
        <f t="shared" si="24"/>
        <v>0.028761230560868947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12"/>
        <v>0</v>
      </c>
      <c r="F47" s="153"/>
      <c r="G47" s="153">
        <f t="shared" si="13"/>
        <v>0</v>
      </c>
      <c r="H47" s="153">
        <v>0</v>
      </c>
      <c r="I47" s="153">
        <f t="shared" si="14"/>
        <v>0</v>
      </c>
      <c r="J47" s="153">
        <v>7.8</v>
      </c>
      <c r="K47" s="153">
        <f t="shared" si="15"/>
        <v>0.19314962657738866</v>
      </c>
      <c r="L47" s="153">
        <v>9.12</v>
      </c>
      <c r="M47" s="153">
        <f t="shared" si="16"/>
        <v>0.8183922898831637</v>
      </c>
      <c r="N47" s="153">
        <v>1.35</v>
      </c>
      <c r="O47" s="153">
        <f t="shared" si="17"/>
        <v>0.019217683685467616</v>
      </c>
      <c r="P47" s="153">
        <v>2.25</v>
      </c>
      <c r="Q47" s="153">
        <f t="shared" si="18"/>
        <v>0.044522099780951285</v>
      </c>
      <c r="R47" s="153">
        <v>0</v>
      </c>
      <c r="S47" s="153">
        <f t="shared" si="19"/>
        <v>0</v>
      </c>
      <c r="T47" s="153">
        <v>65</v>
      </c>
      <c r="U47" s="153">
        <f t="shared" si="20"/>
        <v>0.4543919780941122</v>
      </c>
      <c r="V47" s="153">
        <v>0</v>
      </c>
      <c r="W47" s="153">
        <f t="shared" si="21"/>
        <v>0</v>
      </c>
      <c r="X47" s="153">
        <v>0.2</v>
      </c>
      <c r="Y47" s="153">
        <f t="shared" si="22"/>
        <v>0.022551473738808833</v>
      </c>
      <c r="Z47" s="153">
        <f t="shared" si="23"/>
        <v>85.72</v>
      </c>
      <c r="AA47" s="153">
        <f t="shared" si="24"/>
        <v>0.21419745296939063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12"/>
        <v>0</v>
      </c>
      <c r="F48" s="151"/>
      <c r="G48" s="151">
        <f t="shared" si="13"/>
        <v>0</v>
      </c>
      <c r="H48" s="151">
        <v>4.5</v>
      </c>
      <c r="I48" s="151">
        <f t="shared" si="14"/>
        <v>0.40913926191277156</v>
      </c>
      <c r="J48" s="151"/>
      <c r="K48" s="151">
        <f t="shared" si="15"/>
        <v>0</v>
      </c>
      <c r="L48" s="151">
        <v>3.4099999999999997</v>
      </c>
      <c r="M48" s="151">
        <f t="shared" si="16"/>
        <v>0.30599974873920927</v>
      </c>
      <c r="N48" s="151">
        <v>8.48</v>
      </c>
      <c r="O48" s="151">
        <f t="shared" si="17"/>
        <v>0.12071552418723361</v>
      </c>
      <c r="P48" s="151">
        <v>12.459999999999999</v>
      </c>
      <c r="Q48" s="151">
        <f t="shared" si="18"/>
        <v>0.24655349478695684</v>
      </c>
      <c r="R48" s="151"/>
      <c r="S48" s="151">
        <f t="shared" si="19"/>
        <v>0</v>
      </c>
      <c r="T48" s="151"/>
      <c r="U48" s="151">
        <f t="shared" si="20"/>
        <v>0</v>
      </c>
      <c r="V48" s="151"/>
      <c r="W48" s="151">
        <f t="shared" si="21"/>
        <v>0</v>
      </c>
      <c r="X48" s="151"/>
      <c r="Y48" s="151">
        <f t="shared" si="22"/>
        <v>0</v>
      </c>
      <c r="Z48" s="151">
        <f t="shared" si="23"/>
        <v>28.85</v>
      </c>
      <c r="AA48" s="151">
        <f t="shared" si="24"/>
        <v>0.07209048667950209</v>
      </c>
    </row>
    <row r="49" spans="1:27" s="2" customFormat="1" ht="12.75">
      <c r="A49" s="110" t="s">
        <v>197</v>
      </c>
      <c r="B49" s="151"/>
      <c r="C49" s="151"/>
      <c r="D49" s="151">
        <v>2</v>
      </c>
      <c r="E49" s="151">
        <f t="shared" si="12"/>
        <v>3.4831069313827934</v>
      </c>
      <c r="F49" s="151"/>
      <c r="G49" s="151">
        <f t="shared" si="13"/>
        <v>0</v>
      </c>
      <c r="H49" s="151">
        <v>0</v>
      </c>
      <c r="I49" s="151">
        <f t="shared" si="14"/>
        <v>0</v>
      </c>
      <c r="J49" s="151">
        <v>51</v>
      </c>
      <c r="K49" s="151">
        <f t="shared" si="15"/>
        <v>1.2629014045444644</v>
      </c>
      <c r="L49" s="151"/>
      <c r="M49" s="151">
        <f t="shared" si="16"/>
        <v>0</v>
      </c>
      <c r="N49" s="151">
        <v>363.71</v>
      </c>
      <c r="O49" s="151">
        <f t="shared" si="17"/>
        <v>5.177528691289945</v>
      </c>
      <c r="P49" s="151">
        <v>4.55</v>
      </c>
      <c r="Q49" s="151">
        <f t="shared" si="18"/>
        <v>0.09003357955703481</v>
      </c>
      <c r="R49" s="151">
        <v>0</v>
      </c>
      <c r="S49" s="151">
        <f t="shared" si="19"/>
        <v>0</v>
      </c>
      <c r="T49" s="151">
        <v>0</v>
      </c>
      <c r="U49" s="151">
        <f t="shared" si="20"/>
        <v>0</v>
      </c>
      <c r="V49" s="151">
        <v>0</v>
      </c>
      <c r="W49" s="151">
        <f t="shared" si="21"/>
        <v>0</v>
      </c>
      <c r="X49" s="151">
        <v>0</v>
      </c>
      <c r="Y49" s="151">
        <f t="shared" si="22"/>
        <v>0</v>
      </c>
      <c r="Z49" s="151">
        <f t="shared" si="23"/>
        <v>421.26</v>
      </c>
      <c r="AA49" s="151">
        <f t="shared" si="24"/>
        <v>1.052646045705617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12"/>
        <v>0</v>
      </c>
      <c r="F50" s="151"/>
      <c r="G50" s="151">
        <f t="shared" si="13"/>
        <v>0</v>
      </c>
      <c r="H50" s="151">
        <v>60</v>
      </c>
      <c r="I50" s="151">
        <f t="shared" si="14"/>
        <v>5.455190158836954</v>
      </c>
      <c r="J50" s="151">
        <v>700</v>
      </c>
      <c r="K50" s="151">
        <f t="shared" si="15"/>
        <v>17.333940846688726</v>
      </c>
      <c r="L50" s="151">
        <v>111</v>
      </c>
      <c r="M50" s="151">
        <f t="shared" si="16"/>
        <v>9.960695633446402</v>
      </c>
      <c r="N50" s="151">
        <v>13.54</v>
      </c>
      <c r="O50" s="151">
        <f t="shared" si="17"/>
        <v>0.1927462497046159</v>
      </c>
      <c r="P50" s="151">
        <v>30.070000000000007</v>
      </c>
      <c r="Q50" s="151">
        <f t="shared" si="18"/>
        <v>0.5950131290725358</v>
      </c>
      <c r="R50" s="151">
        <v>8</v>
      </c>
      <c r="S50" s="151">
        <f t="shared" si="19"/>
        <v>0.4719207173194903</v>
      </c>
      <c r="T50" s="151">
        <v>0</v>
      </c>
      <c r="U50" s="151">
        <f t="shared" si="20"/>
        <v>0</v>
      </c>
      <c r="V50" s="151">
        <v>0</v>
      </c>
      <c r="W50" s="151">
        <f t="shared" si="21"/>
        <v>0</v>
      </c>
      <c r="X50" s="151">
        <v>0</v>
      </c>
      <c r="Y50" s="151">
        <f t="shared" si="22"/>
        <v>0</v>
      </c>
      <c r="Z50" s="151">
        <f t="shared" si="23"/>
        <v>922.61</v>
      </c>
      <c r="AA50" s="151">
        <f t="shared" si="24"/>
        <v>2.3054212795624065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12"/>
        <v>0</v>
      </c>
      <c r="F51" s="151">
        <v>0.03</v>
      </c>
      <c r="G51" s="151">
        <f t="shared" si="13"/>
        <v>0.0007531027834678871</v>
      </c>
      <c r="H51" s="151"/>
      <c r="I51" s="151">
        <f t="shared" si="14"/>
        <v>0</v>
      </c>
      <c r="J51" s="151"/>
      <c r="K51" s="151">
        <f t="shared" si="15"/>
        <v>0</v>
      </c>
      <c r="L51" s="151">
        <v>8.2</v>
      </c>
      <c r="M51" s="151">
        <f t="shared" si="16"/>
        <v>0.7358351729212657</v>
      </c>
      <c r="N51" s="151">
        <v>1.9</v>
      </c>
      <c r="O51" s="151">
        <f t="shared" si="17"/>
        <v>0.027047110372139603</v>
      </c>
      <c r="P51" s="151">
        <v>0.05</v>
      </c>
      <c r="Q51" s="151">
        <f t="shared" si="18"/>
        <v>0.000989379995132251</v>
      </c>
      <c r="R51" s="151"/>
      <c r="S51" s="151">
        <f t="shared" si="19"/>
        <v>0</v>
      </c>
      <c r="T51" s="151"/>
      <c r="U51" s="151">
        <f t="shared" si="20"/>
        <v>0</v>
      </c>
      <c r="V51" s="151"/>
      <c r="W51" s="151">
        <f t="shared" si="21"/>
        <v>0</v>
      </c>
      <c r="X51" s="151"/>
      <c r="Y51" s="151">
        <f t="shared" si="22"/>
        <v>0</v>
      </c>
      <c r="Z51" s="151">
        <f t="shared" si="23"/>
        <v>10.18</v>
      </c>
      <c r="AA51" s="151">
        <f t="shared" si="24"/>
        <v>0.025437821642888436</v>
      </c>
    </row>
    <row r="52" spans="1:27" s="2" customFormat="1" ht="12.75">
      <c r="A52" s="112" t="s">
        <v>200</v>
      </c>
      <c r="B52" s="152"/>
      <c r="C52" s="152"/>
      <c r="D52" s="152">
        <v>15</v>
      </c>
      <c r="E52" s="152">
        <f t="shared" si="12"/>
        <v>26.12330198537095</v>
      </c>
      <c r="F52" s="152">
        <v>0.2</v>
      </c>
      <c r="G52" s="152">
        <f t="shared" si="13"/>
        <v>0.0050206852231192475</v>
      </c>
      <c r="H52" s="152"/>
      <c r="I52" s="152">
        <f t="shared" si="14"/>
        <v>0</v>
      </c>
      <c r="J52" s="152">
        <v>3.5</v>
      </c>
      <c r="K52" s="152">
        <f t="shared" si="15"/>
        <v>0.08666970423344364</v>
      </c>
      <c r="L52" s="152">
        <v>47.339999999999996</v>
      </c>
      <c r="M52" s="152">
        <f t="shared" si="16"/>
        <v>4.248102083669844</v>
      </c>
      <c r="N52" s="152">
        <v>0.93</v>
      </c>
      <c r="O52" s="152">
        <f t="shared" si="17"/>
        <v>0.013238848761099913</v>
      </c>
      <c r="P52" s="152">
        <v>1.1</v>
      </c>
      <c r="Q52" s="152">
        <f t="shared" si="18"/>
        <v>0.02176635989290952</v>
      </c>
      <c r="R52" s="152"/>
      <c r="S52" s="152">
        <f t="shared" si="19"/>
        <v>0</v>
      </c>
      <c r="T52" s="152"/>
      <c r="U52" s="152">
        <f t="shared" si="20"/>
        <v>0</v>
      </c>
      <c r="V52" s="152"/>
      <c r="W52" s="152">
        <f t="shared" si="21"/>
        <v>0</v>
      </c>
      <c r="X52" s="152"/>
      <c r="Y52" s="152">
        <f t="shared" si="22"/>
        <v>0</v>
      </c>
      <c r="Z52" s="152">
        <f t="shared" si="23"/>
        <v>68.07</v>
      </c>
      <c r="AA52" s="152">
        <f t="shared" si="24"/>
        <v>0.17009356770446124</v>
      </c>
    </row>
    <row r="53" spans="1:27" s="2" customFormat="1" ht="12.75">
      <c r="A53" s="109" t="s">
        <v>201</v>
      </c>
      <c r="B53" s="151"/>
      <c r="C53" s="151"/>
      <c r="D53" s="151"/>
      <c r="E53" s="151">
        <f t="shared" si="12"/>
        <v>0</v>
      </c>
      <c r="F53" s="151">
        <v>92.61000000000007</v>
      </c>
      <c r="G53" s="151">
        <f t="shared" si="13"/>
        <v>2.324828292565369</v>
      </c>
      <c r="H53" s="151">
        <v>0</v>
      </c>
      <c r="I53" s="151">
        <f t="shared" si="14"/>
        <v>0</v>
      </c>
      <c r="J53" s="151">
        <v>67.55000000000001</v>
      </c>
      <c r="K53" s="151">
        <f t="shared" si="15"/>
        <v>1.6727252917054625</v>
      </c>
      <c r="L53" s="151">
        <v>23.82</v>
      </c>
      <c r="M53" s="151">
        <f t="shared" si="16"/>
        <v>2.137511441339579</v>
      </c>
      <c r="N53" s="151">
        <v>6.97</v>
      </c>
      <c r="O53" s="151">
        <f t="shared" si="17"/>
        <v>0.09922018910200686</v>
      </c>
      <c r="P53" s="151">
        <v>4.9399999999999995</v>
      </c>
      <c r="Q53" s="151">
        <f t="shared" si="18"/>
        <v>0.09775074351906637</v>
      </c>
      <c r="R53" s="151">
        <v>0.1</v>
      </c>
      <c r="S53" s="151">
        <f t="shared" si="19"/>
        <v>0.005899008966493629</v>
      </c>
      <c r="T53" s="151">
        <v>90.39999999999999</v>
      </c>
      <c r="U53" s="151">
        <f t="shared" si="20"/>
        <v>0.6319543818416575</v>
      </c>
      <c r="V53" s="151">
        <v>5.25</v>
      </c>
      <c r="W53" s="151">
        <f t="shared" si="21"/>
        <v>0.6905169012232014</v>
      </c>
      <c r="X53" s="151">
        <v>0</v>
      </c>
      <c r="Y53" s="151">
        <f t="shared" si="22"/>
        <v>0</v>
      </c>
      <c r="Z53" s="151">
        <f t="shared" si="23"/>
        <v>291.64000000000004</v>
      </c>
      <c r="AA53" s="151">
        <f t="shared" si="24"/>
        <v>0.7287511104058922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12"/>
        <v>0</v>
      </c>
      <c r="F54" s="152">
        <v>0.3400000000000001</v>
      </c>
      <c r="G54" s="152">
        <f t="shared" si="13"/>
        <v>0.008535164879302722</v>
      </c>
      <c r="H54" s="152"/>
      <c r="I54" s="152">
        <f t="shared" si="14"/>
        <v>0</v>
      </c>
      <c r="J54" s="152"/>
      <c r="K54" s="152">
        <f t="shared" si="15"/>
        <v>0</v>
      </c>
      <c r="L54" s="152"/>
      <c r="M54" s="152">
        <f t="shared" si="16"/>
        <v>0</v>
      </c>
      <c r="N54" s="152">
        <v>2.1399999999999997</v>
      </c>
      <c r="O54" s="152">
        <f t="shared" si="17"/>
        <v>0.03046358747177829</v>
      </c>
      <c r="P54" s="152"/>
      <c r="Q54" s="152">
        <f t="shared" si="18"/>
        <v>0</v>
      </c>
      <c r="R54" s="152"/>
      <c r="S54" s="152">
        <f t="shared" si="19"/>
        <v>0</v>
      </c>
      <c r="T54" s="152"/>
      <c r="U54" s="152">
        <f t="shared" si="20"/>
        <v>0</v>
      </c>
      <c r="V54" s="152"/>
      <c r="W54" s="152">
        <f t="shared" si="21"/>
        <v>0</v>
      </c>
      <c r="X54" s="152">
        <v>0.01</v>
      </c>
      <c r="Y54" s="152">
        <f t="shared" si="22"/>
        <v>0.0011275736869404416</v>
      </c>
      <c r="Z54" s="152">
        <f t="shared" si="23"/>
        <v>2.4899999999999993</v>
      </c>
      <c r="AA54" s="152">
        <f t="shared" si="24"/>
        <v>0.006222021207346973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12"/>
        <v>0</v>
      </c>
      <c r="F55" s="153"/>
      <c r="G55" s="153">
        <f t="shared" si="13"/>
        <v>0</v>
      </c>
      <c r="H55" s="153"/>
      <c r="I55" s="153">
        <f t="shared" si="14"/>
        <v>0</v>
      </c>
      <c r="J55" s="153">
        <v>10.95</v>
      </c>
      <c r="K55" s="153">
        <f t="shared" si="15"/>
        <v>0.2711523603874879</v>
      </c>
      <c r="L55" s="153">
        <v>11.81</v>
      </c>
      <c r="M55" s="153">
        <f t="shared" si="16"/>
        <v>1.059782121000018</v>
      </c>
      <c r="N55" s="153">
        <v>30.72000000000001</v>
      </c>
      <c r="O55" s="153">
        <f t="shared" si="17"/>
        <v>0.43730906875375203</v>
      </c>
      <c r="P55" s="153">
        <v>22.6</v>
      </c>
      <c r="Q55" s="153">
        <f t="shared" si="18"/>
        <v>0.4471997577997774</v>
      </c>
      <c r="R55" s="153">
        <v>0.1</v>
      </c>
      <c r="S55" s="153">
        <f t="shared" si="19"/>
        <v>0.005899008966493629</v>
      </c>
      <c r="T55" s="153"/>
      <c r="U55" s="153">
        <f t="shared" si="20"/>
        <v>0</v>
      </c>
      <c r="V55" s="153"/>
      <c r="W55" s="153">
        <f t="shared" si="21"/>
        <v>0</v>
      </c>
      <c r="X55" s="153"/>
      <c r="Y55" s="153">
        <f t="shared" si="22"/>
        <v>0</v>
      </c>
      <c r="Z55" s="153">
        <f t="shared" si="23"/>
        <v>76.18</v>
      </c>
      <c r="AA55" s="153">
        <f t="shared" si="24"/>
        <v>0.19035886569304922</v>
      </c>
    </row>
    <row r="56" spans="1:27" s="2" customFormat="1" ht="12.75">
      <c r="A56" s="110" t="s">
        <v>204</v>
      </c>
      <c r="B56" s="151"/>
      <c r="C56" s="151"/>
      <c r="D56" s="151">
        <v>4.02</v>
      </c>
      <c r="E56" s="151">
        <f t="shared" si="12"/>
        <v>7.001044932079415</v>
      </c>
      <c r="F56" s="151">
        <v>0.08</v>
      </c>
      <c r="G56" s="151">
        <f t="shared" si="13"/>
        <v>0.002008274089247699</v>
      </c>
      <c r="H56" s="151">
        <v>52.790000000000006</v>
      </c>
      <c r="I56" s="151">
        <f t="shared" si="14"/>
        <v>4.799658141416714</v>
      </c>
      <c r="J56" s="151">
        <v>14.579999999999998</v>
      </c>
      <c r="K56" s="151">
        <f t="shared" si="15"/>
        <v>0.361041225063888</v>
      </c>
      <c r="L56" s="151">
        <v>12.520000000000001</v>
      </c>
      <c r="M56" s="151">
        <f t="shared" si="16"/>
        <v>1.123494678655396</v>
      </c>
      <c r="N56" s="151">
        <v>39.059999999999995</v>
      </c>
      <c r="O56" s="151">
        <f t="shared" si="17"/>
        <v>0.5560316479661962</v>
      </c>
      <c r="P56" s="151">
        <v>17.92</v>
      </c>
      <c r="Q56" s="151">
        <f t="shared" si="18"/>
        <v>0.3545937902553987</v>
      </c>
      <c r="R56" s="151"/>
      <c r="S56" s="151">
        <f t="shared" si="19"/>
        <v>0</v>
      </c>
      <c r="T56" s="151"/>
      <c r="U56" s="151">
        <f t="shared" si="20"/>
        <v>0</v>
      </c>
      <c r="V56" s="151"/>
      <c r="W56" s="151">
        <f t="shared" si="21"/>
        <v>0</v>
      </c>
      <c r="X56" s="151"/>
      <c r="Y56" s="151">
        <f t="shared" si="22"/>
        <v>0</v>
      </c>
      <c r="Z56" s="151">
        <f t="shared" si="23"/>
        <v>140.96999999999997</v>
      </c>
      <c r="AA56" s="151">
        <f t="shared" si="24"/>
        <v>0.352256357268957</v>
      </c>
    </row>
    <row r="57" spans="1:27" s="2" customFormat="1" ht="12.75">
      <c r="A57" s="112" t="s">
        <v>205</v>
      </c>
      <c r="B57" s="152"/>
      <c r="C57" s="152"/>
      <c r="D57" s="152"/>
      <c r="E57" s="152">
        <f t="shared" si="12"/>
        <v>0</v>
      </c>
      <c r="F57" s="152">
        <v>2776.9300000000026</v>
      </c>
      <c r="G57" s="152">
        <f t="shared" si="13"/>
        <v>69.71045708318272</v>
      </c>
      <c r="H57" s="152">
        <v>277.52</v>
      </c>
      <c r="I57" s="152">
        <f t="shared" si="14"/>
        <v>25.23207288134052</v>
      </c>
      <c r="J57" s="152">
        <v>116.19999999999996</v>
      </c>
      <c r="K57" s="152">
        <f t="shared" si="15"/>
        <v>2.8774341805503276</v>
      </c>
      <c r="L57" s="152">
        <v>169.2499999999999</v>
      </c>
      <c r="M57" s="152">
        <f t="shared" si="16"/>
        <v>15.187817441088308</v>
      </c>
      <c r="N57" s="152">
        <v>1889.6599999999985</v>
      </c>
      <c r="O57" s="152">
        <f t="shared" si="17"/>
        <v>26.89991715043015</v>
      </c>
      <c r="P57" s="152">
        <v>618.1699999999996</v>
      </c>
      <c r="Q57" s="152">
        <f t="shared" si="18"/>
        <v>12.232100631818062</v>
      </c>
      <c r="R57" s="152">
        <v>183.64999999999995</v>
      </c>
      <c r="S57" s="152">
        <f t="shared" si="19"/>
        <v>10.833529966965546</v>
      </c>
      <c r="T57" s="152">
        <v>508.41000000000014</v>
      </c>
      <c r="U57" s="152">
        <f t="shared" si="20"/>
        <v>3.55411423973581</v>
      </c>
      <c r="V57" s="152">
        <v>34.56999999999999</v>
      </c>
      <c r="W57" s="152">
        <f t="shared" si="21"/>
        <v>4.546889385768775</v>
      </c>
      <c r="X57" s="152">
        <v>4.02</v>
      </c>
      <c r="Y57" s="152">
        <f t="shared" si="22"/>
        <v>0.4532846221500575</v>
      </c>
      <c r="Z57" s="152">
        <f t="shared" si="23"/>
        <v>6578.380000000001</v>
      </c>
      <c r="AA57" s="152">
        <f t="shared" si="24"/>
        <v>16.43808026907116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12"/>
        <v>0</v>
      </c>
      <c r="F58" s="153"/>
      <c r="G58" s="153">
        <f t="shared" si="13"/>
        <v>0</v>
      </c>
      <c r="H58" s="153"/>
      <c r="I58" s="153">
        <f t="shared" si="14"/>
        <v>0</v>
      </c>
      <c r="J58" s="153"/>
      <c r="K58" s="153">
        <f t="shared" si="15"/>
        <v>0</v>
      </c>
      <c r="L58" s="153">
        <v>0.2</v>
      </c>
      <c r="M58" s="153">
        <f t="shared" si="16"/>
        <v>0.017947199339543068</v>
      </c>
      <c r="N58" s="153"/>
      <c r="O58" s="153">
        <f t="shared" si="17"/>
        <v>0</v>
      </c>
      <c r="P58" s="153">
        <v>0.7</v>
      </c>
      <c r="Q58" s="153">
        <f t="shared" si="18"/>
        <v>0.013851319931851512</v>
      </c>
      <c r="R58" s="153"/>
      <c r="S58" s="153">
        <f t="shared" si="19"/>
        <v>0</v>
      </c>
      <c r="T58" s="153"/>
      <c r="U58" s="153">
        <f t="shared" si="20"/>
        <v>0</v>
      </c>
      <c r="V58" s="153"/>
      <c r="W58" s="153">
        <f t="shared" si="21"/>
        <v>0</v>
      </c>
      <c r="X58" s="153"/>
      <c r="Y58" s="153">
        <f t="shared" si="22"/>
        <v>0</v>
      </c>
      <c r="Z58" s="153">
        <f t="shared" si="23"/>
        <v>0.8999999999999999</v>
      </c>
      <c r="AA58" s="153">
        <f t="shared" si="24"/>
        <v>0.0022489233279567376</v>
      </c>
    </row>
    <row r="59" spans="1:27" s="2" customFormat="1" ht="12.75">
      <c r="A59" s="110" t="s">
        <v>207</v>
      </c>
      <c r="B59" s="151"/>
      <c r="C59" s="151"/>
      <c r="D59" s="151">
        <v>0.5</v>
      </c>
      <c r="E59" s="151">
        <f t="shared" si="12"/>
        <v>0.8707767328456983</v>
      </c>
      <c r="F59" s="151">
        <v>2.18</v>
      </c>
      <c r="G59" s="151">
        <f t="shared" si="13"/>
        <v>0.054725468931999796</v>
      </c>
      <c r="H59" s="151">
        <v>5.529999999999999</v>
      </c>
      <c r="I59" s="151">
        <f t="shared" si="14"/>
        <v>0.5027866929728059</v>
      </c>
      <c r="J59" s="151">
        <v>9</v>
      </c>
      <c r="K59" s="151">
        <f t="shared" si="15"/>
        <v>0.22286495374314075</v>
      </c>
      <c r="L59" s="151">
        <v>23.06</v>
      </c>
      <c r="M59" s="151">
        <f t="shared" si="16"/>
        <v>2.0693120838493155</v>
      </c>
      <c r="N59" s="151">
        <v>7.019999999999999</v>
      </c>
      <c r="O59" s="151">
        <f t="shared" si="17"/>
        <v>0.09993195516443158</v>
      </c>
      <c r="P59" s="151">
        <v>23.800000000000008</v>
      </c>
      <c r="Q59" s="151">
        <f t="shared" si="18"/>
        <v>0.47094487768295157</v>
      </c>
      <c r="R59" s="151">
        <v>0</v>
      </c>
      <c r="S59" s="151">
        <f t="shared" si="19"/>
        <v>0</v>
      </c>
      <c r="T59" s="151">
        <v>0.52</v>
      </c>
      <c r="U59" s="151">
        <f t="shared" si="20"/>
        <v>0.0036351358247528978</v>
      </c>
      <c r="V59" s="151">
        <v>0</v>
      </c>
      <c r="W59" s="151">
        <f t="shared" si="21"/>
        <v>0</v>
      </c>
      <c r="X59" s="151">
        <v>0.5</v>
      </c>
      <c r="Y59" s="151">
        <f t="shared" si="22"/>
        <v>0.056378684347022076</v>
      </c>
      <c r="Z59" s="151">
        <f t="shared" si="23"/>
        <v>72.11</v>
      </c>
      <c r="AA59" s="151">
        <f t="shared" si="24"/>
        <v>0.18018873464328927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12"/>
        <v>0</v>
      </c>
      <c r="F60" s="152">
        <v>29.01</v>
      </c>
      <c r="G60" s="152">
        <f t="shared" si="13"/>
        <v>0.7282503916134468</v>
      </c>
      <c r="H60" s="152">
        <v>13.5</v>
      </c>
      <c r="I60" s="152">
        <f t="shared" si="14"/>
        <v>1.2274177857383146</v>
      </c>
      <c r="J60" s="152">
        <v>1.26</v>
      </c>
      <c r="K60" s="152">
        <f t="shared" si="15"/>
        <v>0.03120109352403971</v>
      </c>
      <c r="L60" s="152">
        <v>2.4099999999999997</v>
      </c>
      <c r="M60" s="152">
        <f t="shared" si="16"/>
        <v>0.21626375204149392</v>
      </c>
      <c r="N60" s="152">
        <v>0.21000000000000002</v>
      </c>
      <c r="O60" s="152">
        <f t="shared" si="17"/>
        <v>0.0029894174621838514</v>
      </c>
      <c r="P60" s="152">
        <v>5.7299999999999995</v>
      </c>
      <c r="Q60" s="152">
        <f t="shared" si="18"/>
        <v>0.11338294744215593</v>
      </c>
      <c r="R60" s="152"/>
      <c r="S60" s="152">
        <f t="shared" si="19"/>
        <v>0</v>
      </c>
      <c r="T60" s="152"/>
      <c r="U60" s="152">
        <f t="shared" si="20"/>
        <v>0</v>
      </c>
      <c r="V60" s="152">
        <v>1.71</v>
      </c>
      <c r="W60" s="152">
        <f t="shared" si="21"/>
        <v>0.22491121925555702</v>
      </c>
      <c r="X60" s="152"/>
      <c r="Y60" s="152">
        <f t="shared" si="22"/>
        <v>0</v>
      </c>
      <c r="Z60" s="152">
        <f t="shared" si="23"/>
        <v>53.83</v>
      </c>
      <c r="AA60" s="152">
        <f t="shared" si="24"/>
        <v>0.1345106030487902</v>
      </c>
    </row>
    <row r="61" spans="1:27" s="2" customFormat="1" ht="12.75">
      <c r="A61" s="109" t="s">
        <v>209</v>
      </c>
      <c r="B61" s="153"/>
      <c r="C61" s="153"/>
      <c r="D61" s="153">
        <v>4.66</v>
      </c>
      <c r="E61" s="153">
        <f t="shared" si="12"/>
        <v>8.11563915012191</v>
      </c>
      <c r="F61" s="153">
        <v>962.23</v>
      </c>
      <c r="G61" s="153">
        <f t="shared" si="13"/>
        <v>24.155269711210167</v>
      </c>
      <c r="H61" s="153">
        <v>159.5</v>
      </c>
      <c r="I61" s="153">
        <f t="shared" si="14"/>
        <v>14.501713838908238</v>
      </c>
      <c r="J61" s="153">
        <v>1882.1499999999987</v>
      </c>
      <c r="K61" s="153">
        <f t="shared" si="15"/>
        <v>46.60725252085023</v>
      </c>
      <c r="L61" s="153">
        <v>40.14</v>
      </c>
      <c r="M61" s="153">
        <f t="shared" si="16"/>
        <v>3.602002907446294</v>
      </c>
      <c r="N61" s="153">
        <v>3711.5500000000434</v>
      </c>
      <c r="O61" s="153">
        <f t="shared" si="17"/>
        <v>52.83510657985049</v>
      </c>
      <c r="P61" s="153">
        <v>1792.629999999998</v>
      </c>
      <c r="Q61" s="153">
        <f t="shared" si="18"/>
        <v>35.471845213478495</v>
      </c>
      <c r="R61" s="153">
        <v>32.7</v>
      </c>
      <c r="S61" s="153">
        <f t="shared" si="19"/>
        <v>1.928975932043417</v>
      </c>
      <c r="T61" s="153">
        <v>5573.090000000002</v>
      </c>
      <c r="U61" s="153">
        <f t="shared" si="20"/>
        <v>38.959498295331024</v>
      </c>
      <c r="V61" s="153"/>
      <c r="W61" s="153">
        <f t="shared" si="21"/>
        <v>0</v>
      </c>
      <c r="X61" s="153"/>
      <c r="Y61" s="153">
        <f t="shared" si="22"/>
        <v>0</v>
      </c>
      <c r="Z61" s="153">
        <f t="shared" si="23"/>
        <v>14158.650000000041</v>
      </c>
      <c r="AA61" s="153">
        <f t="shared" si="24"/>
        <v>35.37968697486084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12"/>
        <v>0</v>
      </c>
      <c r="F62" s="151"/>
      <c r="G62" s="151">
        <f t="shared" si="13"/>
        <v>0</v>
      </c>
      <c r="H62" s="151">
        <v>141.9</v>
      </c>
      <c r="I62" s="151">
        <f t="shared" si="14"/>
        <v>12.901524725649397</v>
      </c>
      <c r="J62" s="151">
        <v>0.1</v>
      </c>
      <c r="K62" s="151">
        <f t="shared" si="15"/>
        <v>0.0024762772638126755</v>
      </c>
      <c r="L62" s="151"/>
      <c r="M62" s="151">
        <f t="shared" si="16"/>
        <v>0</v>
      </c>
      <c r="N62" s="151">
        <v>1.17</v>
      </c>
      <c r="O62" s="151">
        <f t="shared" si="17"/>
        <v>0.016655325860738597</v>
      </c>
      <c r="P62" s="151">
        <v>39.74</v>
      </c>
      <c r="Q62" s="151">
        <f t="shared" si="18"/>
        <v>0.786359220131113</v>
      </c>
      <c r="R62" s="151"/>
      <c r="S62" s="151">
        <f t="shared" si="19"/>
        <v>0</v>
      </c>
      <c r="T62" s="151"/>
      <c r="U62" s="151">
        <f t="shared" si="20"/>
        <v>0</v>
      </c>
      <c r="V62" s="151"/>
      <c r="W62" s="151">
        <f t="shared" si="21"/>
        <v>0</v>
      </c>
      <c r="X62" s="151"/>
      <c r="Y62" s="151">
        <f t="shared" si="22"/>
        <v>0</v>
      </c>
      <c r="Z62" s="151">
        <f t="shared" si="23"/>
        <v>182.91</v>
      </c>
      <c r="AA62" s="151">
        <f t="shared" si="24"/>
        <v>0.45705618435174106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12"/>
        <v>0</v>
      </c>
      <c r="F63" s="151"/>
      <c r="G63" s="151">
        <f t="shared" si="13"/>
        <v>0</v>
      </c>
      <c r="H63" s="151"/>
      <c r="I63" s="151">
        <f t="shared" si="14"/>
        <v>0</v>
      </c>
      <c r="J63" s="151">
        <v>18.5</v>
      </c>
      <c r="K63" s="151">
        <f t="shared" si="15"/>
        <v>0.45811129380534493</v>
      </c>
      <c r="L63" s="151"/>
      <c r="M63" s="151">
        <f t="shared" si="16"/>
        <v>0</v>
      </c>
      <c r="N63" s="151">
        <v>2.9099999999999997</v>
      </c>
      <c r="O63" s="151">
        <f t="shared" si="17"/>
        <v>0.04142478483311907</v>
      </c>
      <c r="P63" s="151">
        <v>0.58</v>
      </c>
      <c r="Q63" s="151">
        <f t="shared" si="18"/>
        <v>0.011476807943534109</v>
      </c>
      <c r="R63" s="151"/>
      <c r="S63" s="151">
        <f t="shared" si="19"/>
        <v>0</v>
      </c>
      <c r="T63" s="151"/>
      <c r="U63" s="151">
        <f t="shared" si="20"/>
        <v>0</v>
      </c>
      <c r="V63" s="151"/>
      <c r="W63" s="151">
        <f t="shared" si="21"/>
        <v>0</v>
      </c>
      <c r="X63" s="151"/>
      <c r="Y63" s="151">
        <f t="shared" si="22"/>
        <v>0</v>
      </c>
      <c r="Z63" s="151">
        <f t="shared" si="23"/>
        <v>21.99</v>
      </c>
      <c r="AA63" s="151">
        <f t="shared" si="24"/>
        <v>0.05494869331307628</v>
      </c>
    </row>
    <row r="64" spans="1:27" s="2" customFormat="1" ht="12.75">
      <c r="A64" s="112" t="s">
        <v>212</v>
      </c>
      <c r="B64" s="152"/>
      <c r="C64" s="152"/>
      <c r="D64" s="152">
        <v>30.119999999999997</v>
      </c>
      <c r="E64" s="152">
        <f t="shared" si="12"/>
        <v>52.45559038662486</v>
      </c>
      <c r="F64" s="152"/>
      <c r="G64" s="152">
        <f t="shared" si="13"/>
        <v>0</v>
      </c>
      <c r="H64" s="152">
        <v>0.33000000000000007</v>
      </c>
      <c r="I64" s="152">
        <f t="shared" si="14"/>
        <v>0.030003545873603255</v>
      </c>
      <c r="J64" s="152">
        <v>829.15</v>
      </c>
      <c r="K64" s="152">
        <f t="shared" si="15"/>
        <v>20.532052932902797</v>
      </c>
      <c r="L64" s="152"/>
      <c r="M64" s="152">
        <f t="shared" si="16"/>
        <v>0</v>
      </c>
      <c r="N64" s="152">
        <v>2.3499999999999996</v>
      </c>
      <c r="O64" s="152">
        <f t="shared" si="17"/>
        <v>0.03345300493396214</v>
      </c>
      <c r="P64" s="152">
        <v>3.6</v>
      </c>
      <c r="Q64" s="152">
        <f t="shared" si="18"/>
        <v>0.07123535964952206</v>
      </c>
      <c r="R64" s="152">
        <v>0</v>
      </c>
      <c r="S64" s="152">
        <f t="shared" si="19"/>
        <v>0</v>
      </c>
      <c r="T64" s="152">
        <v>3.5</v>
      </c>
      <c r="U64" s="152">
        <f t="shared" si="20"/>
        <v>0.024467260358913737</v>
      </c>
      <c r="V64" s="152">
        <v>0</v>
      </c>
      <c r="W64" s="152">
        <f t="shared" si="21"/>
        <v>0</v>
      </c>
      <c r="X64" s="152">
        <v>0</v>
      </c>
      <c r="Y64" s="152">
        <f t="shared" si="22"/>
        <v>0</v>
      </c>
      <c r="Z64" s="152">
        <f t="shared" si="23"/>
        <v>869.0500000000001</v>
      </c>
      <c r="AA64" s="152">
        <f t="shared" si="24"/>
        <v>2.1715853535120035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12"/>
        <v>0</v>
      </c>
      <c r="F65" s="153"/>
      <c r="G65" s="153">
        <f t="shared" si="13"/>
        <v>0</v>
      </c>
      <c r="H65" s="153"/>
      <c r="I65" s="153">
        <f t="shared" si="14"/>
        <v>0</v>
      </c>
      <c r="J65" s="153"/>
      <c r="K65" s="153">
        <f t="shared" si="15"/>
        <v>0</v>
      </c>
      <c r="L65" s="153"/>
      <c r="M65" s="153">
        <f t="shared" si="16"/>
        <v>0</v>
      </c>
      <c r="N65" s="153">
        <v>0.5</v>
      </c>
      <c r="O65" s="153">
        <f t="shared" si="17"/>
        <v>0.007117660624247265</v>
      </c>
      <c r="P65" s="153">
        <v>4.1</v>
      </c>
      <c r="Q65" s="153">
        <f t="shared" si="18"/>
        <v>0.08112915960084455</v>
      </c>
      <c r="R65" s="153"/>
      <c r="S65" s="153">
        <f t="shared" si="19"/>
        <v>0</v>
      </c>
      <c r="T65" s="153"/>
      <c r="U65" s="153">
        <f t="shared" si="20"/>
        <v>0</v>
      </c>
      <c r="V65" s="153"/>
      <c r="W65" s="153">
        <f t="shared" si="21"/>
        <v>0</v>
      </c>
      <c r="X65" s="153"/>
      <c r="Y65" s="153">
        <f t="shared" si="22"/>
        <v>0</v>
      </c>
      <c r="Z65" s="153">
        <f t="shared" si="23"/>
        <v>4.6</v>
      </c>
      <c r="AA65" s="153">
        <f t="shared" si="24"/>
        <v>0.011494497009556659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12"/>
        <v>0</v>
      </c>
      <c r="F66" s="151"/>
      <c r="G66" s="151">
        <f t="shared" si="13"/>
        <v>0</v>
      </c>
      <c r="H66" s="151"/>
      <c r="I66" s="151">
        <f t="shared" si="14"/>
        <v>0</v>
      </c>
      <c r="J66" s="151">
        <v>6.06</v>
      </c>
      <c r="K66" s="151">
        <f t="shared" si="15"/>
        <v>0.1500624021870481</v>
      </c>
      <c r="L66" s="151">
        <v>36.06</v>
      </c>
      <c r="M66" s="151">
        <f t="shared" si="16"/>
        <v>3.235880040919615</v>
      </c>
      <c r="N66" s="151">
        <v>164.92</v>
      </c>
      <c r="O66" s="151">
        <f t="shared" si="17"/>
        <v>2.3476891803017175</v>
      </c>
      <c r="P66" s="151">
        <v>290.5299999999999</v>
      </c>
      <c r="Q66" s="151">
        <f t="shared" si="18"/>
        <v>5.748891399715455</v>
      </c>
      <c r="R66" s="151"/>
      <c r="S66" s="151">
        <f t="shared" si="19"/>
        <v>0</v>
      </c>
      <c r="T66" s="151"/>
      <c r="U66" s="151">
        <f t="shared" si="20"/>
        <v>0</v>
      </c>
      <c r="V66" s="151">
        <v>0.33999999999999997</v>
      </c>
      <c r="W66" s="151">
        <f t="shared" si="21"/>
        <v>0.04471918979350256</v>
      </c>
      <c r="X66" s="151"/>
      <c r="Y66" s="151">
        <f t="shared" si="22"/>
        <v>0</v>
      </c>
      <c r="Z66" s="151">
        <f t="shared" si="23"/>
        <v>497.9099999999999</v>
      </c>
      <c r="AA66" s="151">
        <f t="shared" si="24"/>
        <v>1.2441793491365989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12"/>
        <v>0</v>
      </c>
      <c r="F67" s="152">
        <v>3.67</v>
      </c>
      <c r="G67" s="152">
        <f t="shared" si="13"/>
        <v>0.09212957384423819</v>
      </c>
      <c r="H67" s="152">
        <v>25</v>
      </c>
      <c r="I67" s="152">
        <f t="shared" si="14"/>
        <v>2.2729958995153976</v>
      </c>
      <c r="J67" s="152">
        <v>0.5</v>
      </c>
      <c r="K67" s="152">
        <f t="shared" si="15"/>
        <v>0.012381386319063376</v>
      </c>
      <c r="L67" s="152">
        <v>25.26</v>
      </c>
      <c r="M67" s="152">
        <f t="shared" si="16"/>
        <v>2.2667312765842893</v>
      </c>
      <c r="N67" s="152">
        <v>74.58000000000001</v>
      </c>
      <c r="O67" s="152">
        <f t="shared" si="17"/>
        <v>1.061670258712722</v>
      </c>
      <c r="P67" s="152">
        <v>0.18</v>
      </c>
      <c r="Q67" s="152">
        <f t="shared" si="18"/>
        <v>0.0035617679824761026</v>
      </c>
      <c r="R67" s="152">
        <v>0</v>
      </c>
      <c r="S67" s="152">
        <f t="shared" si="19"/>
        <v>0</v>
      </c>
      <c r="T67" s="152">
        <v>0</v>
      </c>
      <c r="U67" s="152">
        <f t="shared" si="20"/>
        <v>0</v>
      </c>
      <c r="V67" s="152">
        <v>12.5</v>
      </c>
      <c r="W67" s="152">
        <f t="shared" si="21"/>
        <v>1.6440878600552415</v>
      </c>
      <c r="X67" s="152">
        <v>0</v>
      </c>
      <c r="Y67" s="152">
        <f t="shared" si="22"/>
        <v>0</v>
      </c>
      <c r="Z67" s="152">
        <f t="shared" si="23"/>
        <v>141.69000000000003</v>
      </c>
      <c r="AA67" s="152">
        <f t="shared" si="24"/>
        <v>0.35405549593132246</v>
      </c>
    </row>
    <row r="68" spans="1:27" s="2" customFormat="1" ht="12.75">
      <c r="A68" s="115" t="s">
        <v>216</v>
      </c>
      <c r="B68" s="154"/>
      <c r="C68" s="154"/>
      <c r="D68" s="154"/>
      <c r="E68" s="154">
        <f t="shared" si="12"/>
        <v>0</v>
      </c>
      <c r="F68" s="154">
        <v>81.32</v>
      </c>
      <c r="G68" s="154">
        <f t="shared" si="13"/>
        <v>2.0414106117202855</v>
      </c>
      <c r="H68" s="154">
        <v>0</v>
      </c>
      <c r="I68" s="154">
        <f t="shared" si="14"/>
        <v>0</v>
      </c>
      <c r="J68" s="154">
        <v>2.3099999999999996</v>
      </c>
      <c r="K68" s="154">
        <f t="shared" si="15"/>
        <v>0.05720200479407279</v>
      </c>
      <c r="L68" s="154">
        <v>44.7</v>
      </c>
      <c r="M68" s="154">
        <f t="shared" si="16"/>
        <v>4.011199052387875</v>
      </c>
      <c r="N68" s="154">
        <v>307.9100000000001</v>
      </c>
      <c r="O68" s="154">
        <f t="shared" si="17"/>
        <v>4.383197765623952</v>
      </c>
      <c r="P68" s="154">
        <v>448.3100000000001</v>
      </c>
      <c r="Q68" s="154">
        <f t="shared" si="18"/>
        <v>8.87097891235479</v>
      </c>
      <c r="R68" s="154">
        <v>994</v>
      </c>
      <c r="S68" s="154">
        <f t="shared" si="19"/>
        <v>58.63614912694667</v>
      </c>
      <c r="T68" s="154">
        <v>3038.2499999999986</v>
      </c>
      <c r="U68" s="154">
        <f t="shared" si="20"/>
        <v>21.23932965299132</v>
      </c>
      <c r="V68" s="154">
        <v>253.72</v>
      </c>
      <c r="W68" s="154">
        <f t="shared" si="21"/>
        <v>33.37103774825727</v>
      </c>
      <c r="X68" s="154">
        <v>875.12</v>
      </c>
      <c r="Y68" s="154">
        <f t="shared" si="22"/>
        <v>98.67622849153193</v>
      </c>
      <c r="Z68" s="154">
        <f t="shared" si="23"/>
        <v>6045.639999999999</v>
      </c>
      <c r="AA68" s="154">
        <f t="shared" si="24"/>
        <v>15.106867587142633</v>
      </c>
    </row>
    <row r="69" spans="1:27" ht="15">
      <c r="A69" s="86" t="s">
        <v>36</v>
      </c>
      <c r="B69" s="117">
        <f aca="true" t="shared" si="25" ref="B69:AA69">SUM(B29:B68)</f>
        <v>0</v>
      </c>
      <c r="C69" s="117">
        <f t="shared" si="25"/>
        <v>0</v>
      </c>
      <c r="D69" s="117">
        <f t="shared" si="25"/>
        <v>57.42</v>
      </c>
      <c r="E69" s="117">
        <f t="shared" si="25"/>
        <v>100</v>
      </c>
      <c r="F69" s="117">
        <f t="shared" si="25"/>
        <v>3983.520000000003</v>
      </c>
      <c r="G69" s="117">
        <f t="shared" si="25"/>
        <v>99.99999999999997</v>
      </c>
      <c r="H69" s="117">
        <f t="shared" si="25"/>
        <v>1099.87</v>
      </c>
      <c r="I69" s="117">
        <f t="shared" si="25"/>
        <v>99.99999999999999</v>
      </c>
      <c r="J69" s="117">
        <f t="shared" si="25"/>
        <v>4038.319999999999</v>
      </c>
      <c r="K69" s="117">
        <f t="shared" si="25"/>
        <v>100</v>
      </c>
      <c r="L69" s="117">
        <f t="shared" si="25"/>
        <v>1114.3799999999999</v>
      </c>
      <c r="M69" s="117">
        <f t="shared" si="25"/>
        <v>100</v>
      </c>
      <c r="N69" s="117">
        <f t="shared" si="25"/>
        <v>7024.7800000000425</v>
      </c>
      <c r="O69" s="117">
        <f t="shared" si="25"/>
        <v>99.99999999999999</v>
      </c>
      <c r="P69" s="117">
        <f t="shared" si="25"/>
        <v>5053.669999999998</v>
      </c>
      <c r="Q69" s="117">
        <f t="shared" si="25"/>
        <v>100</v>
      </c>
      <c r="R69" s="117">
        <f t="shared" si="25"/>
        <v>1695.2</v>
      </c>
      <c r="S69" s="117">
        <f t="shared" si="25"/>
        <v>100</v>
      </c>
      <c r="T69" s="117">
        <f t="shared" si="25"/>
        <v>14304.830000000002</v>
      </c>
      <c r="U69" s="117">
        <f t="shared" si="25"/>
        <v>100</v>
      </c>
      <c r="V69" s="117">
        <f t="shared" si="25"/>
        <v>760.3</v>
      </c>
      <c r="W69" s="117">
        <f t="shared" si="25"/>
        <v>100</v>
      </c>
      <c r="X69" s="117">
        <f t="shared" si="25"/>
        <v>886.86</v>
      </c>
      <c r="Y69" s="117">
        <f t="shared" si="25"/>
        <v>100.00000000000001</v>
      </c>
      <c r="Z69" s="117">
        <f t="shared" si="25"/>
        <v>40019.15000000005</v>
      </c>
      <c r="AA69" s="117">
        <f t="shared" si="25"/>
        <v>99.99999999999996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57421875" style="0" customWidth="1"/>
    <col min="7" max="7" width="6.421875" style="0" customWidth="1"/>
    <col min="8" max="8" width="7.7109375" style="0" customWidth="1"/>
    <col min="9" max="9" width="6.421875" style="0" customWidth="1"/>
    <col min="10" max="10" width="8.421875" style="0" customWidth="1"/>
    <col min="11" max="11" width="6.421875" style="0" customWidth="1"/>
    <col min="12" max="12" width="5.8515625" style="0" customWidth="1"/>
    <col min="13" max="13" width="7.28125" style="0" customWidth="1"/>
    <col min="14" max="14" width="7.57421875" style="0" customWidth="1"/>
    <col min="15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7.5742187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252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8">
      <c r="A5" s="197" t="s">
        <v>225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7" spans="1:27" ht="24.75" customHeight="1">
      <c r="A7" s="219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6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7" t="s">
        <v>253</v>
      </c>
      <c r="AA8" s="229" t="s">
        <v>3</v>
      </c>
    </row>
    <row r="9" spans="1:27" ht="24.75" customHeight="1">
      <c r="A9" s="220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8"/>
      <c r="AA9" s="203"/>
    </row>
    <row r="10" spans="1:27" ht="24.75" customHeight="1">
      <c r="A10" s="118" t="s">
        <v>29</v>
      </c>
      <c r="B10" s="118">
        <v>0</v>
      </c>
      <c r="C10" s="133">
        <v>0</v>
      </c>
      <c r="D10" s="118">
        <v>900</v>
      </c>
      <c r="E10" s="133">
        <f aca="true" t="shared" si="0" ref="E10:E19">((D10/D$19*100))</f>
        <v>92.45087263351446</v>
      </c>
      <c r="F10" s="118">
        <v>0</v>
      </c>
      <c r="G10" s="133">
        <f aca="true" t="shared" si="1" ref="G10:G19">((F10/F$19*100))</f>
        <v>0</v>
      </c>
      <c r="H10" s="118">
        <f>SUM(H30:H38)</f>
        <v>25.3</v>
      </c>
      <c r="I10" s="133">
        <f aca="true" t="shared" si="2" ref="I10:I19">((H10/H$19*100))</f>
        <v>1.0938743038981702</v>
      </c>
      <c r="J10" s="118">
        <v>130.16</v>
      </c>
      <c r="K10" s="133">
        <f aca="true" t="shared" si="3" ref="K10:K19">((J10/J$19*100))</f>
        <v>1.9146948712479497</v>
      </c>
      <c r="L10" s="118">
        <v>625.95</v>
      </c>
      <c r="M10" s="133">
        <f aca="true" t="shared" si="4" ref="M10:M19">((L10/L$19*100))</f>
        <v>25.74252132358384</v>
      </c>
      <c r="N10" s="134">
        <v>396.35</v>
      </c>
      <c r="O10" s="133">
        <f aca="true" t="shared" si="5" ref="O10:O19">((N10/N$19*100))</f>
        <v>6.809786437125235</v>
      </c>
      <c r="P10" s="118">
        <f>SUM(P30:P38)</f>
        <v>850.93</v>
      </c>
      <c r="Q10" s="133">
        <f aca="true" t="shared" si="6" ref="Q10:S19">((P10/P$19*100))</f>
        <v>28.762793904895833</v>
      </c>
      <c r="R10" s="118">
        <f>SUM(R30:R38)</f>
        <v>10.5</v>
      </c>
      <c r="S10" s="133">
        <f t="shared" si="6"/>
        <v>12.411347517730498</v>
      </c>
      <c r="T10" s="118">
        <f>SUM(T30:T38)</f>
        <v>27.55</v>
      </c>
      <c r="U10" s="133">
        <f aca="true" t="shared" si="7" ref="U10:U19">((T10/T$19*100))</f>
        <v>6.840132085309233</v>
      </c>
      <c r="V10" s="118">
        <f>SUM(V30:V38)</f>
        <v>2.55</v>
      </c>
      <c r="W10" s="133">
        <f aca="true" t="shared" si="8" ref="W10:W19">((V10/V$19*100))</f>
        <v>1.1644899077541326</v>
      </c>
      <c r="X10" s="118">
        <f>SUM(X30:X38)</f>
        <v>10</v>
      </c>
      <c r="Y10" s="133">
        <f aca="true" t="shared" si="9" ref="Y10:Y19">((X10/X$19*100))</f>
        <v>24.1721053903795</v>
      </c>
      <c r="Z10" s="98">
        <f>SUM(B10+D10+F10+H10+J10+L10+N10+P10+T10+V10+X10+R10)</f>
        <v>2979.2900000000004</v>
      </c>
      <c r="AA10" s="133">
        <f aca="true" t="shared" si="10" ref="AA10:AA19">((Z10/Z$19*100))</f>
        <v>11.386451174498058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1.5</v>
      </c>
      <c r="E11" s="135">
        <f t="shared" si="0"/>
        <v>0.15408478772252412</v>
      </c>
      <c r="F11" s="119">
        <v>75.4</v>
      </c>
      <c r="G11" s="135">
        <f t="shared" si="1"/>
        <v>1.8288275614500618</v>
      </c>
      <c r="H11" s="119">
        <f>SUM(H39:H46)</f>
        <v>390.87</v>
      </c>
      <c r="I11" s="135">
        <f t="shared" si="2"/>
        <v>16.89970945314932</v>
      </c>
      <c r="J11" s="119">
        <v>1134.19</v>
      </c>
      <c r="K11" s="135">
        <f t="shared" si="3"/>
        <v>16.684294529968593</v>
      </c>
      <c r="L11" s="119">
        <v>141.09</v>
      </c>
      <c r="M11" s="135">
        <f t="shared" si="4"/>
        <v>5.802400085541088</v>
      </c>
      <c r="N11" s="136">
        <v>86.73</v>
      </c>
      <c r="O11" s="135">
        <f t="shared" si="5"/>
        <v>1.4901293747744964</v>
      </c>
      <c r="P11" s="119">
        <f>SUM(P39:P46)</f>
        <v>677.49</v>
      </c>
      <c r="Q11" s="135">
        <f t="shared" si="6"/>
        <v>22.90024472357054</v>
      </c>
      <c r="R11" s="119">
        <f>SUM(R39:R46)</f>
        <v>0</v>
      </c>
      <c r="S11" s="135">
        <f t="shared" si="6"/>
        <v>0</v>
      </c>
      <c r="T11" s="119">
        <f>SUM(T39:T46)</f>
        <v>13.5</v>
      </c>
      <c r="U11" s="135">
        <f t="shared" si="7"/>
        <v>3.3517888621297516</v>
      </c>
      <c r="V11" s="119">
        <f>SUM(V39:V46)</f>
        <v>134.5</v>
      </c>
      <c r="W11" s="135">
        <f t="shared" si="8"/>
        <v>61.42113435016896</v>
      </c>
      <c r="X11" s="119">
        <f>SUM(X39:X46)</f>
        <v>0.1</v>
      </c>
      <c r="Y11" s="135">
        <f t="shared" si="9"/>
        <v>0.241721053903795</v>
      </c>
      <c r="Z11" s="101">
        <f aca="true" t="shared" si="11" ref="Z11:Z18">SUM(B11+D11+F11+H11+J11+L11+N11+P11+T11+V11+X11+R11)</f>
        <v>2655.37</v>
      </c>
      <c r="AA11" s="135">
        <f t="shared" si="10"/>
        <v>10.14847190277781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3.4</v>
      </c>
      <c r="E12" s="135">
        <f t="shared" si="0"/>
        <v>0.3492588521710546</v>
      </c>
      <c r="F12" s="119">
        <v>60.11</v>
      </c>
      <c r="G12" s="135">
        <f t="shared" si="1"/>
        <v>1.4579684975963287</v>
      </c>
      <c r="H12" s="119">
        <f>SUM(H47:H52)</f>
        <v>32.2</v>
      </c>
      <c r="I12" s="135">
        <f t="shared" si="2"/>
        <v>1.3922036595067622</v>
      </c>
      <c r="J12" s="119">
        <v>1567.05</v>
      </c>
      <c r="K12" s="135">
        <f t="shared" si="3"/>
        <v>23.051802381600336</v>
      </c>
      <c r="L12" s="119">
        <v>325.34</v>
      </c>
      <c r="M12" s="135">
        <f t="shared" si="4"/>
        <v>13.379777757671963</v>
      </c>
      <c r="N12" s="136">
        <v>42.68</v>
      </c>
      <c r="O12" s="135">
        <f t="shared" si="5"/>
        <v>0.7332955345944367</v>
      </c>
      <c r="P12" s="119">
        <f>SUM(P47:P52)</f>
        <v>12.869999999999997</v>
      </c>
      <c r="Q12" s="135">
        <f t="shared" si="6"/>
        <v>0.4350265680561378</v>
      </c>
      <c r="R12" s="119">
        <f>SUM(R47:R52)</f>
        <v>0</v>
      </c>
      <c r="S12" s="135">
        <f t="shared" si="6"/>
        <v>0</v>
      </c>
      <c r="T12" s="119">
        <f>SUM(T47:T52)</f>
        <v>0</v>
      </c>
      <c r="U12" s="135">
        <f t="shared" si="7"/>
        <v>0</v>
      </c>
      <c r="V12" s="119">
        <f>SUM(V47:V52)</f>
        <v>0</v>
      </c>
      <c r="W12" s="135">
        <f t="shared" si="8"/>
        <v>0</v>
      </c>
      <c r="X12" s="119">
        <f>SUM(X47:X52)</f>
        <v>0.11999999999999998</v>
      </c>
      <c r="Y12" s="135">
        <f t="shared" si="9"/>
        <v>0.29006526468455396</v>
      </c>
      <c r="Z12" s="101">
        <f t="shared" si="11"/>
        <v>2043.7699999999998</v>
      </c>
      <c r="AA12" s="135">
        <f t="shared" si="10"/>
        <v>7.811017832068677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0.21</v>
      </c>
      <c r="E13" s="135">
        <f t="shared" si="0"/>
        <v>0.021571870281153375</v>
      </c>
      <c r="F13" s="119">
        <v>144.29</v>
      </c>
      <c r="G13" s="135">
        <f t="shared" si="1"/>
        <v>3.4997550244247924</v>
      </c>
      <c r="H13" s="119">
        <f>SUM(H53:H54)</f>
        <v>2.71</v>
      </c>
      <c r="I13" s="135">
        <f t="shared" si="2"/>
        <v>0.1171699353187368</v>
      </c>
      <c r="J13" s="119">
        <v>305.56</v>
      </c>
      <c r="K13" s="135">
        <f t="shared" si="3"/>
        <v>4.494884487235122</v>
      </c>
      <c r="L13" s="119">
        <v>97.45</v>
      </c>
      <c r="M13" s="135">
        <f t="shared" si="4"/>
        <v>4.007682247756602</v>
      </c>
      <c r="N13" s="136">
        <v>9.03</v>
      </c>
      <c r="O13" s="135">
        <f t="shared" si="5"/>
        <v>0.15514664192567393</v>
      </c>
      <c r="P13" s="119">
        <f>SUM(P53:P54)</f>
        <v>7.539999999999999</v>
      </c>
      <c r="Q13" s="135">
        <f t="shared" si="6"/>
        <v>0.2548640499722828</v>
      </c>
      <c r="R13" s="119">
        <f>SUM(R53:R54)</f>
        <v>0</v>
      </c>
      <c r="S13" s="135">
        <f t="shared" si="6"/>
        <v>0</v>
      </c>
      <c r="T13" s="119">
        <f>SUM(T53:T54)</f>
        <v>18.7</v>
      </c>
      <c r="U13" s="135">
        <f t="shared" si="7"/>
        <v>4.642848275690841</v>
      </c>
      <c r="V13" s="119">
        <f>SUM(V53:V54)</f>
        <v>0</v>
      </c>
      <c r="W13" s="135">
        <f t="shared" si="8"/>
        <v>0</v>
      </c>
      <c r="X13" s="119">
        <f>SUM(X53:X54)</f>
        <v>0</v>
      </c>
      <c r="Y13" s="135">
        <f t="shared" si="9"/>
        <v>0</v>
      </c>
      <c r="Z13" s="101">
        <f t="shared" si="11"/>
        <v>585.49</v>
      </c>
      <c r="AA13" s="135">
        <f t="shared" si="10"/>
        <v>2.23766511422415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0.01</v>
      </c>
      <c r="E14" s="135">
        <f t="shared" si="0"/>
        <v>0.001027231918150161</v>
      </c>
      <c r="F14" s="119">
        <v>2130.37</v>
      </c>
      <c r="G14" s="135">
        <f t="shared" si="1"/>
        <v>51.67214021334705</v>
      </c>
      <c r="H14" s="119">
        <f>SUM(H55:H57)</f>
        <v>1104.79</v>
      </c>
      <c r="I14" s="135">
        <f t="shared" si="2"/>
        <v>47.76685344678496</v>
      </c>
      <c r="J14" s="119">
        <v>1223.47</v>
      </c>
      <c r="K14" s="135">
        <f t="shared" si="3"/>
        <v>17.99763163894998</v>
      </c>
      <c r="L14" s="119">
        <v>682.44</v>
      </c>
      <c r="M14" s="135">
        <f t="shared" si="4"/>
        <v>28.065702136059677</v>
      </c>
      <c r="N14" s="136">
        <v>1097.92</v>
      </c>
      <c r="O14" s="135">
        <f t="shared" si="5"/>
        <v>18.863632458807967</v>
      </c>
      <c r="P14" s="119">
        <f>SUM(P55:P57)</f>
        <v>464.28999999999996</v>
      </c>
      <c r="Q14" s="135">
        <f t="shared" si="6"/>
        <v>15.693744000216336</v>
      </c>
      <c r="R14" s="119">
        <f>SUM(R55:R57)</f>
        <v>25.15</v>
      </c>
      <c r="S14" s="135">
        <f t="shared" si="6"/>
        <v>29.728132387706857</v>
      </c>
      <c r="T14" s="119">
        <f>SUM(T55:T57)</f>
        <v>6.1499999999999995</v>
      </c>
      <c r="U14" s="135">
        <f t="shared" si="7"/>
        <v>1.5269260371924422</v>
      </c>
      <c r="V14" s="119">
        <f>SUM(V55:V57)</f>
        <v>68.01</v>
      </c>
      <c r="W14" s="135">
        <f t="shared" si="8"/>
        <v>31.057630833866106</v>
      </c>
      <c r="X14" s="119">
        <f>SUM(X55:X57)</f>
        <v>20.670000000000005</v>
      </c>
      <c r="Y14" s="135">
        <f t="shared" si="9"/>
        <v>49.96374184191444</v>
      </c>
      <c r="Z14" s="101">
        <f t="shared" si="11"/>
        <v>6823.2699999999995</v>
      </c>
      <c r="AA14" s="135">
        <f t="shared" si="10"/>
        <v>26.077632827088788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v>41.25</v>
      </c>
      <c r="G15" s="135">
        <f t="shared" si="1"/>
        <v>1.0005190571593505</v>
      </c>
      <c r="H15" s="119">
        <f>SUM(H58:H60)</f>
        <v>66.91</v>
      </c>
      <c r="I15" s="135">
        <f t="shared" si="2"/>
        <v>2.892930026633461</v>
      </c>
      <c r="J15" s="119">
        <v>6.32</v>
      </c>
      <c r="K15" s="135">
        <f t="shared" si="3"/>
        <v>0.09296920395119117</v>
      </c>
      <c r="L15" s="119">
        <v>84.78</v>
      </c>
      <c r="M15" s="135">
        <f t="shared" si="4"/>
        <v>3.4866218672632607</v>
      </c>
      <c r="N15" s="136">
        <v>43.12</v>
      </c>
      <c r="O15" s="135">
        <f t="shared" si="5"/>
        <v>0.7408552823737607</v>
      </c>
      <c r="P15" s="119">
        <f>SUM(P58:P60)</f>
        <v>16.8</v>
      </c>
      <c r="Q15" s="135">
        <f t="shared" si="6"/>
        <v>0.5678668487446089</v>
      </c>
      <c r="R15" s="119">
        <f>SUM(R58:R60)</f>
        <v>5</v>
      </c>
      <c r="S15" s="135">
        <f t="shared" si="6"/>
        <v>5.91016548463357</v>
      </c>
      <c r="T15" s="119">
        <f>SUM(T58:T60)</f>
        <v>0</v>
      </c>
      <c r="U15" s="135">
        <f t="shared" si="7"/>
        <v>0</v>
      </c>
      <c r="V15" s="119">
        <f>SUM(V58:V60)</f>
        <v>4.99</v>
      </c>
      <c r="W15" s="135">
        <f t="shared" si="8"/>
        <v>2.2787469175267145</v>
      </c>
      <c r="X15" s="119">
        <f>SUM(X58:X60)</f>
        <v>5.17</v>
      </c>
      <c r="Y15" s="135">
        <f t="shared" si="9"/>
        <v>12.496978486826201</v>
      </c>
      <c r="Z15" s="101">
        <f t="shared" si="11"/>
        <v>274.34000000000003</v>
      </c>
      <c r="AA15" s="135">
        <f t="shared" si="10"/>
        <v>1.0484910885519023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68.37</v>
      </c>
      <c r="E16" s="135">
        <f t="shared" si="0"/>
        <v>7.023184624392649</v>
      </c>
      <c r="F16" s="119">
        <v>1328.24</v>
      </c>
      <c r="G16" s="135">
        <f t="shared" si="1"/>
        <v>32.21647109045663</v>
      </c>
      <c r="H16" s="119">
        <f>SUM(H61:H64)</f>
        <v>679.7999999999998</v>
      </c>
      <c r="I16" s="135">
        <f t="shared" si="2"/>
        <v>29.391926948220394</v>
      </c>
      <c r="J16" s="119">
        <v>2427.55</v>
      </c>
      <c r="K16" s="135">
        <f t="shared" si="3"/>
        <v>35.71003022970161</v>
      </c>
      <c r="L16" s="119">
        <v>146.43</v>
      </c>
      <c r="M16" s="135">
        <f t="shared" si="4"/>
        <v>6.022010380082086</v>
      </c>
      <c r="N16" s="136">
        <v>3557.12</v>
      </c>
      <c r="O16" s="135">
        <f t="shared" si="5"/>
        <v>61.11575004724842</v>
      </c>
      <c r="P16" s="119">
        <f>SUM(P61:P64)</f>
        <v>781.369999999999</v>
      </c>
      <c r="Q16" s="135">
        <f t="shared" si="6"/>
        <v>26.411554738308002</v>
      </c>
      <c r="R16" s="119">
        <f>SUM(R61:R64)</f>
        <v>15.4</v>
      </c>
      <c r="S16" s="135">
        <f t="shared" si="6"/>
        <v>18.203309692671397</v>
      </c>
      <c r="T16" s="119">
        <f>SUM(T61:T64)</f>
        <v>224.72</v>
      </c>
      <c r="U16" s="135">
        <f t="shared" si="7"/>
        <v>55.79362911835539</v>
      </c>
      <c r="V16" s="119">
        <f>SUM(V61:V64)</f>
        <v>0</v>
      </c>
      <c r="W16" s="135">
        <f t="shared" si="8"/>
        <v>0</v>
      </c>
      <c r="X16" s="119">
        <f>SUM(X61:X64)</f>
        <v>0</v>
      </c>
      <c r="Y16" s="135">
        <f t="shared" si="9"/>
        <v>0</v>
      </c>
      <c r="Z16" s="101">
        <f t="shared" si="11"/>
        <v>9228.999999999998</v>
      </c>
      <c r="AA16" s="135">
        <f t="shared" si="10"/>
        <v>35.27201376483744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34.25</v>
      </c>
      <c r="G17" s="135">
        <f t="shared" si="1"/>
        <v>0.8307340050353397</v>
      </c>
      <c r="H17" s="119">
        <f>SUM(H65:H67)</f>
        <v>10.3</v>
      </c>
      <c r="I17" s="135">
        <f t="shared" si="2"/>
        <v>0.4453322264881879</v>
      </c>
      <c r="J17" s="119">
        <v>3.65</v>
      </c>
      <c r="K17" s="135">
        <f t="shared" si="3"/>
        <v>0.05369265734522907</v>
      </c>
      <c r="L17" s="119">
        <v>322.24</v>
      </c>
      <c r="M17" s="135">
        <f t="shared" si="4"/>
        <v>13.252288635372883</v>
      </c>
      <c r="N17" s="136">
        <v>81.34</v>
      </c>
      <c r="O17" s="135">
        <f t="shared" si="5"/>
        <v>1.397522464477776</v>
      </c>
      <c r="P17" s="119">
        <f>SUM(P65:P67)</f>
        <v>13.219999999999999</v>
      </c>
      <c r="Q17" s="135">
        <f t="shared" si="6"/>
        <v>0.44685712740498384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0.25</v>
      </c>
      <c r="W17" s="135">
        <f t="shared" si="8"/>
        <v>0.11416567723079732</v>
      </c>
      <c r="X17" s="119">
        <f>SUM(X65:X67)</f>
        <v>0</v>
      </c>
      <c r="Y17" s="135">
        <f t="shared" si="9"/>
        <v>0</v>
      </c>
      <c r="Z17" s="101">
        <f t="shared" si="11"/>
        <v>465.25</v>
      </c>
      <c r="AA17" s="135">
        <f t="shared" si="10"/>
        <v>1.7781237841684499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0</v>
      </c>
      <c r="E18" s="137">
        <f t="shared" si="0"/>
        <v>0</v>
      </c>
      <c r="F18" s="120">
        <v>308.95</v>
      </c>
      <c r="G18" s="137">
        <f t="shared" si="1"/>
        <v>7.493584550530458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5.86</v>
      </c>
      <c r="M18" s="137">
        <f t="shared" si="4"/>
        <v>0.24099556666858585</v>
      </c>
      <c r="N18" s="138">
        <v>506.01</v>
      </c>
      <c r="O18" s="137">
        <f t="shared" si="5"/>
        <v>8.693881758672232</v>
      </c>
      <c r="P18" s="120">
        <f>SUM(P68)</f>
        <v>133.92999999999998</v>
      </c>
      <c r="Q18" s="137">
        <f t="shared" si="6"/>
        <v>4.5270480388312775</v>
      </c>
      <c r="R18" s="120">
        <f>SUM(R68)</f>
        <v>28.55</v>
      </c>
      <c r="S18" s="137">
        <f t="shared" si="6"/>
        <v>33.74704491725768</v>
      </c>
      <c r="T18" s="120">
        <f>SUM(T68)</f>
        <v>112.15</v>
      </c>
      <c r="U18" s="137">
        <f t="shared" si="7"/>
        <v>27.844675621322345</v>
      </c>
      <c r="V18" s="120">
        <f>SUM(V68)</f>
        <v>8.68</v>
      </c>
      <c r="W18" s="137">
        <f t="shared" si="8"/>
        <v>3.9638323134532834</v>
      </c>
      <c r="X18" s="120">
        <f>SUM(X68)</f>
        <v>5.31</v>
      </c>
      <c r="Y18" s="137">
        <f t="shared" si="9"/>
        <v>12.835387962291515</v>
      </c>
      <c r="Z18" s="104">
        <f t="shared" si="11"/>
        <v>1109.4399999999998</v>
      </c>
      <c r="AA18" s="137">
        <f t="shared" si="10"/>
        <v>4.2401325117847275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973.49</v>
      </c>
      <c r="E19" s="141">
        <f t="shared" si="0"/>
        <v>100</v>
      </c>
      <c r="F19" s="140">
        <f>SUM(F10:F18)</f>
        <v>4122.86</v>
      </c>
      <c r="G19" s="141">
        <f t="shared" si="1"/>
        <v>100</v>
      </c>
      <c r="H19" s="140">
        <f>SUM(H10:H18)</f>
        <v>2312.88</v>
      </c>
      <c r="I19" s="141">
        <f t="shared" si="2"/>
        <v>100</v>
      </c>
      <c r="J19" s="140">
        <f>SUM(J10:J18)</f>
        <v>6797.95</v>
      </c>
      <c r="K19" s="141">
        <f t="shared" si="3"/>
        <v>100</v>
      </c>
      <c r="L19" s="140">
        <f>SUM(L10:L18)</f>
        <v>2431.5800000000004</v>
      </c>
      <c r="M19" s="141">
        <f t="shared" si="4"/>
        <v>100</v>
      </c>
      <c r="N19" s="117">
        <f>SUM(N10:N18)</f>
        <v>5820.3</v>
      </c>
      <c r="O19" s="141">
        <f t="shared" si="5"/>
        <v>100</v>
      </c>
      <c r="P19" s="117">
        <f>SUM(P10:P18)</f>
        <v>2958.4399999999987</v>
      </c>
      <c r="Q19" s="141">
        <f t="shared" si="6"/>
        <v>100</v>
      </c>
      <c r="R19" s="117">
        <f>SUM(R10:R18)</f>
        <v>84.6</v>
      </c>
      <c r="S19" s="141">
        <f t="shared" si="6"/>
        <v>100</v>
      </c>
      <c r="T19" s="140">
        <f>SUM(T10:T18)</f>
        <v>402.77</v>
      </c>
      <c r="U19" s="141">
        <f t="shared" si="7"/>
        <v>100</v>
      </c>
      <c r="V19" s="140">
        <f>SUM(V10:V18)</f>
        <v>218.98000000000002</v>
      </c>
      <c r="W19" s="141">
        <f t="shared" si="8"/>
        <v>100</v>
      </c>
      <c r="X19" s="140">
        <f>SUM(X10:X18)</f>
        <v>41.370000000000005</v>
      </c>
      <c r="Y19" s="141">
        <f t="shared" si="9"/>
        <v>100</v>
      </c>
      <c r="Z19" s="117">
        <f>SUM(Z10:Z18)</f>
        <v>26165.219999999998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30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1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7" t="s">
        <v>253</v>
      </c>
      <c r="AA28" s="229" t="s">
        <v>3</v>
      </c>
    </row>
    <row r="29" spans="1:27" s="2" customFormat="1" ht="15">
      <c r="A29" s="232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8"/>
      <c r="AA29" s="203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 aca="true" t="shared" si="12" ref="I30:I68">((H30/H$69*100))</f>
        <v>0</v>
      </c>
      <c r="J30" s="151"/>
      <c r="K30" s="151">
        <f aca="true" t="shared" si="13" ref="K30:K68">((J30/J$69*100))</f>
        <v>0</v>
      </c>
      <c r="L30" s="151">
        <v>7.6</v>
      </c>
      <c r="M30" s="151">
        <f aca="true" t="shared" si="14" ref="M30:M68">((L30/L$69*100))</f>
        <v>0.31255397724936046</v>
      </c>
      <c r="N30" s="151">
        <v>22.71000000000001</v>
      </c>
      <c r="O30" s="151">
        <f aca="true" t="shared" si="15" ref="O30:O68">((N30/N$69*100))</f>
        <v>0.39018607288284074</v>
      </c>
      <c r="P30" s="151">
        <v>81.72</v>
      </c>
      <c r="Q30" s="151">
        <f aca="true" t="shared" si="16" ref="Q30:Q68">((P30/P$69*100))</f>
        <v>2.7622665999648484</v>
      </c>
      <c r="R30" s="151">
        <v>10.5</v>
      </c>
      <c r="S30" s="151">
        <f aca="true" t="shared" si="17" ref="S30:S68">((R30/R$69*100))</f>
        <v>12.411347517730498</v>
      </c>
      <c r="T30" s="151">
        <v>5.5</v>
      </c>
      <c r="U30" s="151">
        <f aca="true" t="shared" si="18" ref="U30:U68">((T30/T$69*100))</f>
        <v>1.3655436104973062</v>
      </c>
      <c r="V30" s="151">
        <v>1.5</v>
      </c>
      <c r="W30" s="151">
        <f aca="true" t="shared" si="19" ref="W30:W68">((V30/V$69*100))</f>
        <v>0.684994063384784</v>
      </c>
      <c r="X30" s="151">
        <v>10</v>
      </c>
      <c r="Y30" s="151">
        <f aca="true" t="shared" si="20" ref="Y30:Y68">((X30/X$69*100))</f>
        <v>24.1721053903795</v>
      </c>
      <c r="Z30" s="151">
        <f>B30+D30+F30+H30+J30+L30+N30+P30+R30+T30+V30+X30</f>
        <v>139.53</v>
      </c>
      <c r="AA30" s="151">
        <f aca="true" t="shared" si="21" ref="AA30:AA68">((Z30/Z$69*100))</f>
        <v>0.5332651512198253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/>
      <c r="G31" s="151">
        <f t="shared" si="22"/>
        <v>0</v>
      </c>
      <c r="H31" s="151"/>
      <c r="I31" s="151">
        <f t="shared" si="12"/>
        <v>0</v>
      </c>
      <c r="J31" s="151">
        <v>26.6</v>
      </c>
      <c r="K31" s="151">
        <f t="shared" si="13"/>
        <v>0.39129443435153244</v>
      </c>
      <c r="L31" s="151">
        <v>34.51</v>
      </c>
      <c r="M31" s="151">
        <f t="shared" si="14"/>
        <v>1.41924180985203</v>
      </c>
      <c r="N31" s="151">
        <v>139.18999999999997</v>
      </c>
      <c r="O31" s="151">
        <f t="shared" si="15"/>
        <v>2.3914574850093597</v>
      </c>
      <c r="P31" s="151">
        <v>54.52</v>
      </c>
      <c r="Q31" s="151">
        <f t="shared" si="16"/>
        <v>1.842863130568815</v>
      </c>
      <c r="R31" s="151"/>
      <c r="S31" s="151">
        <f t="shared" si="17"/>
        <v>0</v>
      </c>
      <c r="T31" s="151">
        <v>22.05</v>
      </c>
      <c r="U31" s="151">
        <f t="shared" si="18"/>
        <v>5.474588474811927</v>
      </c>
      <c r="V31" s="151"/>
      <c r="W31" s="151">
        <f t="shared" si="19"/>
        <v>0</v>
      </c>
      <c r="X31" s="151"/>
      <c r="Y31" s="151">
        <f t="shared" si="20"/>
        <v>0</v>
      </c>
      <c r="Z31" s="151">
        <f aca="true" t="shared" si="23" ref="Z31:Z68">B31+D31+F31+H31+J31+L31+N31+P31+R31+T31+V31+X31</f>
        <v>276.86999999999995</v>
      </c>
      <c r="AA31" s="151">
        <f t="shared" si="21"/>
        <v>1.058160412945123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/>
      <c r="G32" s="151">
        <f t="shared" si="22"/>
        <v>0</v>
      </c>
      <c r="H32" s="151"/>
      <c r="I32" s="151">
        <f t="shared" si="12"/>
        <v>0</v>
      </c>
      <c r="J32" s="151">
        <v>85</v>
      </c>
      <c r="K32" s="151">
        <f t="shared" si="13"/>
        <v>1.2503769518751975</v>
      </c>
      <c r="L32" s="151">
        <v>134.56</v>
      </c>
      <c r="M32" s="151">
        <f t="shared" si="14"/>
        <v>5.533850418246571</v>
      </c>
      <c r="N32" s="151"/>
      <c r="O32" s="151">
        <f t="shared" si="15"/>
        <v>0</v>
      </c>
      <c r="P32" s="151">
        <v>191.19</v>
      </c>
      <c r="Q32" s="151">
        <f t="shared" si="16"/>
        <v>6.4625275483024875</v>
      </c>
      <c r="R32" s="151"/>
      <c r="S32" s="151">
        <f t="shared" si="17"/>
        <v>0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410.75</v>
      </c>
      <c r="AA32" s="151">
        <f t="shared" si="21"/>
        <v>1.5698320136425372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/>
      <c r="G33" s="151">
        <f t="shared" si="22"/>
        <v>0</v>
      </c>
      <c r="H33" s="151">
        <v>5.3</v>
      </c>
      <c r="I33" s="151">
        <f t="shared" si="12"/>
        <v>0.22915153401819377</v>
      </c>
      <c r="J33" s="151"/>
      <c r="K33" s="151">
        <f t="shared" si="13"/>
        <v>0</v>
      </c>
      <c r="L33" s="151">
        <v>28.009999999999998</v>
      </c>
      <c r="M33" s="151">
        <f t="shared" si="14"/>
        <v>1.1519259082571822</v>
      </c>
      <c r="N33" s="151">
        <v>1.3</v>
      </c>
      <c r="O33" s="151">
        <f t="shared" si="15"/>
        <v>0.022335618438912054</v>
      </c>
      <c r="P33" s="151">
        <v>41.45</v>
      </c>
      <c r="Q33" s="151">
        <f t="shared" si="16"/>
        <v>1.4010762428847647</v>
      </c>
      <c r="R33" s="151"/>
      <c r="S33" s="151">
        <f t="shared" si="17"/>
        <v>0</v>
      </c>
      <c r="T33" s="151"/>
      <c r="U33" s="151">
        <f t="shared" si="18"/>
        <v>0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76.06</v>
      </c>
      <c r="AA33" s="151">
        <f t="shared" si="21"/>
        <v>0.29069123057249274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/>
      <c r="G34" s="151">
        <f t="shared" si="22"/>
        <v>0</v>
      </c>
      <c r="H34" s="151">
        <v>20</v>
      </c>
      <c r="I34" s="151">
        <f t="shared" si="12"/>
        <v>0.8647227698799766</v>
      </c>
      <c r="J34" s="151">
        <v>18.5</v>
      </c>
      <c r="K34" s="151">
        <f t="shared" si="13"/>
        <v>0.2721408659963665</v>
      </c>
      <c r="L34" s="151"/>
      <c r="M34" s="151">
        <f t="shared" si="14"/>
        <v>0</v>
      </c>
      <c r="N34" s="151">
        <v>2.6</v>
      </c>
      <c r="O34" s="151">
        <f t="shared" si="15"/>
        <v>0.04467123687782411</v>
      </c>
      <c r="P34" s="151">
        <v>87.16000000000001</v>
      </c>
      <c r="Q34" s="151">
        <f t="shared" si="16"/>
        <v>2.9461472938440556</v>
      </c>
      <c r="R34" s="151"/>
      <c r="S34" s="151">
        <f t="shared" si="17"/>
        <v>0</v>
      </c>
      <c r="T34" s="151"/>
      <c r="U34" s="151">
        <f t="shared" si="18"/>
        <v>0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128.26000000000002</v>
      </c>
      <c r="AA34" s="151">
        <f t="shared" si="21"/>
        <v>0.4901927061954763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1</v>
      </c>
      <c r="M35" s="151">
        <f t="shared" si="14"/>
        <v>0.04112552332228427</v>
      </c>
      <c r="N35" s="151"/>
      <c r="O35" s="151">
        <f t="shared" si="15"/>
        <v>0</v>
      </c>
      <c r="P35" s="151">
        <v>354.14000000000004</v>
      </c>
      <c r="Q35" s="151">
        <f t="shared" si="16"/>
        <v>11.970497965143801</v>
      </c>
      <c r="R35" s="151"/>
      <c r="S35" s="151">
        <f t="shared" si="17"/>
        <v>0</v>
      </c>
      <c r="T35" s="151"/>
      <c r="U35" s="151">
        <f t="shared" si="18"/>
        <v>0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355.14000000000004</v>
      </c>
      <c r="AA35" s="151">
        <f t="shared" si="21"/>
        <v>1.3572979703591255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/>
      <c r="K36" s="151">
        <f t="shared" si="13"/>
        <v>0</v>
      </c>
      <c r="L36" s="151">
        <v>42.61</v>
      </c>
      <c r="M36" s="151">
        <f t="shared" si="14"/>
        <v>1.7523585487625326</v>
      </c>
      <c r="N36" s="151">
        <v>0.30000000000000004</v>
      </c>
      <c r="O36" s="151">
        <f t="shared" si="15"/>
        <v>0.005154373485902782</v>
      </c>
      <c r="P36" s="151">
        <v>3.5300000000000002</v>
      </c>
      <c r="Q36" s="151">
        <f t="shared" si="16"/>
        <v>0.11931964143264703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46.44</v>
      </c>
      <c r="AA36" s="151">
        <f t="shared" si="21"/>
        <v>0.17748751969217147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/>
      <c r="I37" s="151">
        <f t="shared" si="12"/>
        <v>0</v>
      </c>
      <c r="J37" s="151">
        <v>0.060000000000000005</v>
      </c>
      <c r="K37" s="151">
        <f t="shared" si="13"/>
        <v>0.0008826190248530806</v>
      </c>
      <c r="L37" s="151">
        <v>337.45</v>
      </c>
      <c r="M37" s="151">
        <f t="shared" si="14"/>
        <v>13.877807845104826</v>
      </c>
      <c r="N37" s="151">
        <v>224.05</v>
      </c>
      <c r="O37" s="151">
        <f t="shared" si="15"/>
        <v>3.8494579317217275</v>
      </c>
      <c r="P37" s="151">
        <v>30.05</v>
      </c>
      <c r="Q37" s="151">
        <f t="shared" si="16"/>
        <v>1.01573802409378</v>
      </c>
      <c r="R37" s="151"/>
      <c r="S37" s="151">
        <f t="shared" si="17"/>
        <v>0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591.6099999999999</v>
      </c>
      <c r="AA37" s="151">
        <f t="shared" si="21"/>
        <v>2.2610549424006363</v>
      </c>
    </row>
    <row r="38" spans="1:27" s="2" customFormat="1" ht="12.75">
      <c r="A38" s="112" t="s">
        <v>186</v>
      </c>
      <c r="B38" s="152"/>
      <c r="C38" s="152"/>
      <c r="D38" s="152">
        <v>900</v>
      </c>
      <c r="E38" s="152">
        <f t="shared" si="22"/>
        <v>92.45087263351446</v>
      </c>
      <c r="F38" s="152"/>
      <c r="G38" s="152">
        <f t="shared" si="22"/>
        <v>0</v>
      </c>
      <c r="H38" s="152"/>
      <c r="I38" s="152">
        <f t="shared" si="12"/>
        <v>0</v>
      </c>
      <c r="J38" s="152"/>
      <c r="K38" s="152">
        <f t="shared" si="13"/>
        <v>0</v>
      </c>
      <c r="L38" s="152">
        <v>40.21</v>
      </c>
      <c r="M38" s="152">
        <f t="shared" si="14"/>
        <v>1.6536572927890507</v>
      </c>
      <c r="N38" s="152">
        <v>6.199999999999999</v>
      </c>
      <c r="O38" s="152">
        <f t="shared" si="15"/>
        <v>0.10652371870865747</v>
      </c>
      <c r="P38" s="152">
        <v>7.170000000000002</v>
      </c>
      <c r="Q38" s="152">
        <f t="shared" si="16"/>
        <v>0.2423574586606457</v>
      </c>
      <c r="R38" s="152"/>
      <c r="S38" s="152">
        <f t="shared" si="17"/>
        <v>0</v>
      </c>
      <c r="T38" s="152"/>
      <c r="U38" s="152">
        <f t="shared" si="18"/>
        <v>0</v>
      </c>
      <c r="V38" s="152">
        <v>1.05</v>
      </c>
      <c r="W38" s="152">
        <f t="shared" si="19"/>
        <v>0.4794958443693488</v>
      </c>
      <c r="X38" s="152"/>
      <c r="Y38" s="152">
        <f t="shared" si="20"/>
        <v>0</v>
      </c>
      <c r="Z38" s="152">
        <f t="shared" si="23"/>
        <v>954.63</v>
      </c>
      <c r="AA38" s="152">
        <f t="shared" si="21"/>
        <v>3.6484692274706645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22"/>
        <v>0</v>
      </c>
      <c r="H39" s="153">
        <v>0.01</v>
      </c>
      <c r="I39" s="153">
        <f t="shared" si="12"/>
        <v>0.00043236138493998834</v>
      </c>
      <c r="J39" s="153">
        <v>721</v>
      </c>
      <c r="K39" s="153">
        <f t="shared" si="13"/>
        <v>10.606138615317851</v>
      </c>
      <c r="L39" s="153">
        <v>8.5</v>
      </c>
      <c r="M39" s="153">
        <f t="shared" si="14"/>
        <v>0.3495669482394163</v>
      </c>
      <c r="N39" s="153">
        <v>7.42</v>
      </c>
      <c r="O39" s="153">
        <f t="shared" si="15"/>
        <v>0.12748483755132878</v>
      </c>
      <c r="P39" s="153">
        <v>211.33</v>
      </c>
      <c r="Q39" s="153">
        <f t="shared" si="16"/>
        <v>7.143291734833229</v>
      </c>
      <c r="R39" s="153">
        <v>0</v>
      </c>
      <c r="S39" s="153">
        <f t="shared" si="17"/>
        <v>0</v>
      </c>
      <c r="T39" s="153">
        <v>12</v>
      </c>
      <c r="U39" s="153">
        <f t="shared" si="18"/>
        <v>2.979367877448668</v>
      </c>
      <c r="V39" s="153">
        <v>0</v>
      </c>
      <c r="W39" s="153">
        <f t="shared" si="19"/>
        <v>0</v>
      </c>
      <c r="X39" s="153">
        <v>0</v>
      </c>
      <c r="Y39" s="153">
        <f t="shared" si="20"/>
        <v>0</v>
      </c>
      <c r="Z39" s="153">
        <f t="shared" si="23"/>
        <v>960.26</v>
      </c>
      <c r="AA39" s="153">
        <f t="shared" si="21"/>
        <v>3.6699863406460933</v>
      </c>
    </row>
    <row r="40" spans="1:27" s="2" customFormat="1" ht="12.75">
      <c r="A40" s="110" t="s">
        <v>188</v>
      </c>
      <c r="B40" s="151"/>
      <c r="C40" s="151"/>
      <c r="D40" s="151">
        <v>1.5</v>
      </c>
      <c r="E40" s="151">
        <f t="shared" si="22"/>
        <v>0.15408478772252412</v>
      </c>
      <c r="F40" s="151"/>
      <c r="G40" s="151">
        <f t="shared" si="22"/>
        <v>0</v>
      </c>
      <c r="H40" s="151">
        <v>108.34</v>
      </c>
      <c r="I40" s="151">
        <f t="shared" si="12"/>
        <v>4.684203244439834</v>
      </c>
      <c r="J40" s="151">
        <v>18.26</v>
      </c>
      <c r="K40" s="151">
        <f t="shared" si="13"/>
        <v>0.2686103898969542</v>
      </c>
      <c r="L40" s="151">
        <v>75.2</v>
      </c>
      <c r="M40" s="151">
        <f t="shared" si="14"/>
        <v>3.0926393538357773</v>
      </c>
      <c r="N40" s="151">
        <v>10.639999999999999</v>
      </c>
      <c r="O40" s="151">
        <f t="shared" si="15"/>
        <v>0.1828084463000186</v>
      </c>
      <c r="P40" s="151">
        <v>438.75</v>
      </c>
      <c r="Q40" s="151">
        <f t="shared" si="16"/>
        <v>14.830451183731977</v>
      </c>
      <c r="R40" s="151">
        <v>0</v>
      </c>
      <c r="S40" s="151">
        <f t="shared" si="17"/>
        <v>0</v>
      </c>
      <c r="T40" s="151">
        <v>1.5</v>
      </c>
      <c r="U40" s="151">
        <f t="shared" si="18"/>
        <v>0.3724209846810835</v>
      </c>
      <c r="V40" s="151">
        <v>0</v>
      </c>
      <c r="W40" s="151">
        <f t="shared" si="19"/>
        <v>0</v>
      </c>
      <c r="X40" s="151">
        <v>0.1</v>
      </c>
      <c r="Y40" s="151">
        <f t="shared" si="20"/>
        <v>0.241721053903795</v>
      </c>
      <c r="Z40" s="151">
        <f t="shared" si="23"/>
        <v>654.2900000000001</v>
      </c>
      <c r="AA40" s="151">
        <f t="shared" si="21"/>
        <v>2.5006095878421815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55</v>
      </c>
      <c r="G41" s="151">
        <f t="shared" si="22"/>
        <v>1.3340254095458015</v>
      </c>
      <c r="H41" s="151">
        <v>270</v>
      </c>
      <c r="I41" s="151">
        <f t="shared" si="12"/>
        <v>11.673757393379685</v>
      </c>
      <c r="J41" s="151">
        <v>30</v>
      </c>
      <c r="K41" s="151">
        <f t="shared" si="13"/>
        <v>0.4413095124265403</v>
      </c>
      <c r="L41" s="151"/>
      <c r="M41" s="151">
        <f t="shared" si="14"/>
        <v>0</v>
      </c>
      <c r="N41" s="151">
        <v>62.5</v>
      </c>
      <c r="O41" s="151">
        <f t="shared" si="15"/>
        <v>1.0738278095630793</v>
      </c>
      <c r="P41" s="151">
        <v>13.75</v>
      </c>
      <c r="Q41" s="151">
        <f t="shared" si="16"/>
        <v>0.46477197441895085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431.25</v>
      </c>
      <c r="AA41" s="151">
        <f t="shared" si="21"/>
        <v>1.648180294299073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>
        <v>20</v>
      </c>
      <c r="G42" s="151">
        <f t="shared" si="22"/>
        <v>0.485100148925746</v>
      </c>
      <c r="H42" s="151">
        <v>10.209999999999999</v>
      </c>
      <c r="I42" s="151">
        <f t="shared" si="12"/>
        <v>0.44144097402372806</v>
      </c>
      <c r="J42" s="151"/>
      <c r="K42" s="151">
        <f t="shared" si="13"/>
        <v>0</v>
      </c>
      <c r="L42" s="151">
        <v>0.1</v>
      </c>
      <c r="M42" s="151">
        <f t="shared" si="14"/>
        <v>0.004112552332228427</v>
      </c>
      <c r="N42" s="151"/>
      <c r="O42" s="151">
        <f t="shared" si="15"/>
        <v>0</v>
      </c>
      <c r="P42" s="151">
        <v>0.01</v>
      </c>
      <c r="Q42" s="151">
        <f t="shared" si="16"/>
        <v>0.00033801598139560063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30.320000000000004</v>
      </c>
      <c r="AA42" s="151">
        <f t="shared" si="21"/>
        <v>0.11587901802469079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/>
      <c r="G43" s="151">
        <f t="shared" si="22"/>
        <v>0</v>
      </c>
      <c r="H43" s="151">
        <v>0.01</v>
      </c>
      <c r="I43" s="151">
        <f t="shared" si="12"/>
        <v>0.00043236138493998834</v>
      </c>
      <c r="J43" s="151"/>
      <c r="K43" s="151">
        <f t="shared" si="13"/>
        <v>0</v>
      </c>
      <c r="L43" s="151">
        <v>7</v>
      </c>
      <c r="M43" s="151">
        <f t="shared" si="14"/>
        <v>0.2878786632559899</v>
      </c>
      <c r="N43" s="151">
        <v>1.24</v>
      </c>
      <c r="O43" s="151">
        <f t="shared" si="15"/>
        <v>0.021304743741731493</v>
      </c>
      <c r="P43" s="151">
        <v>1.85</v>
      </c>
      <c r="Q43" s="151">
        <f t="shared" si="16"/>
        <v>0.06253295655818612</v>
      </c>
      <c r="R43" s="151"/>
      <c r="S43" s="151">
        <f t="shared" si="17"/>
        <v>0</v>
      </c>
      <c r="T43" s="151"/>
      <c r="U43" s="151">
        <f t="shared" si="18"/>
        <v>0</v>
      </c>
      <c r="V43" s="151">
        <v>125</v>
      </c>
      <c r="W43" s="151">
        <f t="shared" si="19"/>
        <v>57.08283861539866</v>
      </c>
      <c r="X43" s="151"/>
      <c r="Y43" s="151">
        <f t="shared" si="20"/>
        <v>0</v>
      </c>
      <c r="Z43" s="151">
        <f t="shared" si="23"/>
        <v>135.1</v>
      </c>
      <c r="AA43" s="151">
        <f t="shared" si="21"/>
        <v>0.5163342788633154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22"/>
        <v>0</v>
      </c>
      <c r="F44" s="151"/>
      <c r="G44" s="151">
        <f t="shared" si="22"/>
        <v>0</v>
      </c>
      <c r="H44" s="151">
        <v>1.1</v>
      </c>
      <c r="I44" s="151">
        <f t="shared" si="12"/>
        <v>0.047559752343398716</v>
      </c>
      <c r="J44" s="151">
        <v>40.20000000000002</v>
      </c>
      <c r="K44" s="151">
        <f t="shared" si="13"/>
        <v>0.5913547466515643</v>
      </c>
      <c r="L44" s="151">
        <v>40.5</v>
      </c>
      <c r="M44" s="151">
        <f t="shared" si="14"/>
        <v>1.665583694552513</v>
      </c>
      <c r="N44" s="151"/>
      <c r="O44" s="151">
        <f t="shared" si="15"/>
        <v>0</v>
      </c>
      <c r="P44" s="151"/>
      <c r="Q44" s="151">
        <f t="shared" si="16"/>
        <v>0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81.80000000000001</v>
      </c>
      <c r="AA44" s="151">
        <f t="shared" si="21"/>
        <v>0.31262874915632277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22"/>
        <v>0</v>
      </c>
      <c r="F45" s="151">
        <v>0.4</v>
      </c>
      <c r="G45" s="151">
        <f t="shared" si="22"/>
        <v>0.00970200297851492</v>
      </c>
      <c r="H45" s="151">
        <v>0</v>
      </c>
      <c r="I45" s="151">
        <f t="shared" si="12"/>
        <v>0</v>
      </c>
      <c r="J45" s="151">
        <v>4.7299999999999995</v>
      </c>
      <c r="K45" s="151">
        <f t="shared" si="13"/>
        <v>0.06957979979258451</v>
      </c>
      <c r="L45" s="151">
        <v>6.29</v>
      </c>
      <c r="M45" s="151">
        <f t="shared" si="14"/>
        <v>0.25867954169716806</v>
      </c>
      <c r="N45" s="151">
        <v>4.93</v>
      </c>
      <c r="O45" s="151">
        <f t="shared" si="15"/>
        <v>0.0847035376183357</v>
      </c>
      <c r="P45" s="151">
        <v>11.8</v>
      </c>
      <c r="Q45" s="151">
        <f t="shared" si="16"/>
        <v>0.3988588580468088</v>
      </c>
      <c r="R45" s="151">
        <v>0</v>
      </c>
      <c r="S45" s="151">
        <f t="shared" si="17"/>
        <v>0</v>
      </c>
      <c r="T45" s="151">
        <v>0</v>
      </c>
      <c r="U45" s="151">
        <f t="shared" si="18"/>
        <v>0</v>
      </c>
      <c r="V45" s="151">
        <v>9.5</v>
      </c>
      <c r="W45" s="151">
        <f t="shared" si="19"/>
        <v>4.338295734770298</v>
      </c>
      <c r="X45" s="151">
        <v>0</v>
      </c>
      <c r="Y45" s="151">
        <f t="shared" si="20"/>
        <v>0</v>
      </c>
      <c r="Z45" s="151">
        <f t="shared" si="23"/>
        <v>37.650000000000006</v>
      </c>
      <c r="AA45" s="151">
        <f t="shared" si="21"/>
        <v>0.14389330569358866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/>
      <c r="G46" s="152">
        <f t="shared" si="22"/>
        <v>0</v>
      </c>
      <c r="H46" s="152">
        <v>1.2</v>
      </c>
      <c r="I46" s="152">
        <f t="shared" si="12"/>
        <v>0.0518833661927986</v>
      </c>
      <c r="J46" s="152">
        <v>320</v>
      </c>
      <c r="K46" s="152">
        <f t="shared" si="13"/>
        <v>4.707301465883097</v>
      </c>
      <c r="L46" s="152">
        <v>3.5</v>
      </c>
      <c r="M46" s="152">
        <f t="shared" si="14"/>
        <v>0.14393933162799494</v>
      </c>
      <c r="N46" s="152"/>
      <c r="O46" s="152">
        <f t="shared" si="15"/>
        <v>0</v>
      </c>
      <c r="P46" s="152"/>
      <c r="Q46" s="152">
        <f t="shared" si="16"/>
        <v>0</v>
      </c>
      <c r="R46" s="152"/>
      <c r="S46" s="152">
        <f t="shared" si="17"/>
        <v>0</v>
      </c>
      <c r="T46" s="152"/>
      <c r="U46" s="152">
        <f t="shared" si="18"/>
        <v>0</v>
      </c>
      <c r="V46" s="152"/>
      <c r="W46" s="152">
        <f t="shared" si="19"/>
        <v>0</v>
      </c>
      <c r="X46" s="152"/>
      <c r="Y46" s="152">
        <f t="shared" si="20"/>
        <v>0</v>
      </c>
      <c r="Z46" s="152">
        <f t="shared" si="23"/>
        <v>324.7</v>
      </c>
      <c r="AA46" s="152">
        <f t="shared" si="21"/>
        <v>1.2409603282525428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22"/>
        <v>0</v>
      </c>
      <c r="F47" s="153"/>
      <c r="G47" s="153">
        <f t="shared" si="22"/>
        <v>0</v>
      </c>
      <c r="H47" s="153">
        <v>3.9999999999999996</v>
      </c>
      <c r="I47" s="153">
        <f t="shared" si="12"/>
        <v>0.1729445539759953</v>
      </c>
      <c r="J47" s="153">
        <v>342.6</v>
      </c>
      <c r="K47" s="153">
        <f t="shared" si="13"/>
        <v>5.039754631911091</v>
      </c>
      <c r="L47" s="153">
        <v>11.8</v>
      </c>
      <c r="M47" s="153">
        <f t="shared" si="14"/>
        <v>0.4852811752029544</v>
      </c>
      <c r="N47" s="153">
        <v>15.639999999999999</v>
      </c>
      <c r="O47" s="153">
        <f t="shared" si="15"/>
        <v>0.26871467106506497</v>
      </c>
      <c r="P47" s="153">
        <v>0.5</v>
      </c>
      <c r="Q47" s="153">
        <f t="shared" si="16"/>
        <v>0.01690079906978003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0</v>
      </c>
      <c r="Y47" s="153">
        <f t="shared" si="20"/>
        <v>0</v>
      </c>
      <c r="Z47" s="153">
        <f t="shared" si="23"/>
        <v>374.54</v>
      </c>
      <c r="AA47" s="153">
        <f t="shared" si="21"/>
        <v>1.4314421969316518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>
        <v>60.07</v>
      </c>
      <c r="G48" s="151">
        <f t="shared" si="22"/>
        <v>1.456998297298478</v>
      </c>
      <c r="H48" s="151">
        <v>4.2</v>
      </c>
      <c r="I48" s="151">
        <f t="shared" si="12"/>
        <v>0.1815917816747951</v>
      </c>
      <c r="J48" s="151">
        <v>5</v>
      </c>
      <c r="K48" s="151">
        <f t="shared" si="13"/>
        <v>0.07355158540442339</v>
      </c>
      <c r="L48" s="151">
        <v>3.62</v>
      </c>
      <c r="M48" s="151">
        <f t="shared" si="14"/>
        <v>0.14887439442666905</v>
      </c>
      <c r="N48" s="151">
        <v>8.85</v>
      </c>
      <c r="O48" s="151">
        <f t="shared" si="15"/>
        <v>0.15205401783413203</v>
      </c>
      <c r="P48" s="151">
        <v>9.37</v>
      </c>
      <c r="Q48" s="151">
        <f t="shared" si="16"/>
        <v>0.3167209745676777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>
        <v>0.10999999999999999</v>
      </c>
      <c r="Y48" s="151">
        <f t="shared" si="20"/>
        <v>0.26589315929417445</v>
      </c>
      <c r="Z48" s="151">
        <f t="shared" si="23"/>
        <v>91.22</v>
      </c>
      <c r="AA48" s="151">
        <f t="shared" si="21"/>
        <v>0.3486307395848381</v>
      </c>
    </row>
    <row r="49" spans="1:27" s="2" customFormat="1" ht="12.75">
      <c r="A49" s="110" t="s">
        <v>197</v>
      </c>
      <c r="B49" s="151"/>
      <c r="C49" s="151"/>
      <c r="D49" s="151">
        <v>0.4</v>
      </c>
      <c r="E49" s="151">
        <f t="shared" si="22"/>
        <v>0.041089276726006436</v>
      </c>
      <c r="F49" s="151"/>
      <c r="G49" s="151">
        <f t="shared" si="22"/>
        <v>0</v>
      </c>
      <c r="H49" s="151">
        <v>20</v>
      </c>
      <c r="I49" s="151">
        <f t="shared" si="12"/>
        <v>0.8647227698799766</v>
      </c>
      <c r="J49" s="151"/>
      <c r="K49" s="151">
        <f t="shared" si="13"/>
        <v>0</v>
      </c>
      <c r="L49" s="151"/>
      <c r="M49" s="151">
        <f t="shared" si="14"/>
        <v>0</v>
      </c>
      <c r="N49" s="151">
        <v>4.819999999999999</v>
      </c>
      <c r="O49" s="151">
        <f t="shared" si="15"/>
        <v>0.08281360067350467</v>
      </c>
      <c r="P49" s="151">
        <v>1.71</v>
      </c>
      <c r="Q49" s="151">
        <f t="shared" si="16"/>
        <v>0.057800732818647706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0.01</v>
      </c>
      <c r="Y49" s="151">
        <f t="shared" si="20"/>
        <v>0.0241721053903795</v>
      </c>
      <c r="Z49" s="151">
        <f t="shared" si="23"/>
        <v>26.94</v>
      </c>
      <c r="AA49" s="151">
        <f t="shared" si="21"/>
        <v>0.10296110638473514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/>
      <c r="G50" s="151">
        <f t="shared" si="22"/>
        <v>0</v>
      </c>
      <c r="H50" s="151">
        <v>0</v>
      </c>
      <c r="I50" s="151">
        <f t="shared" si="12"/>
        <v>0</v>
      </c>
      <c r="J50" s="151"/>
      <c r="K50" s="151">
        <f t="shared" si="13"/>
        <v>0</v>
      </c>
      <c r="L50" s="151">
        <v>179.1</v>
      </c>
      <c r="M50" s="151">
        <f t="shared" si="14"/>
        <v>7.365581227021112</v>
      </c>
      <c r="N50" s="151">
        <v>5.75</v>
      </c>
      <c r="O50" s="151">
        <f t="shared" si="15"/>
        <v>0.0987921584798033</v>
      </c>
      <c r="P50" s="151">
        <v>0.29000000000000004</v>
      </c>
      <c r="Q50" s="151">
        <f t="shared" si="16"/>
        <v>0.00980246346047242</v>
      </c>
      <c r="R50" s="151">
        <v>0</v>
      </c>
      <c r="S50" s="151">
        <f t="shared" si="17"/>
        <v>0</v>
      </c>
      <c r="T50" s="151">
        <v>0</v>
      </c>
      <c r="U50" s="151">
        <f t="shared" si="18"/>
        <v>0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185.14</v>
      </c>
      <c r="AA50" s="151">
        <f t="shared" si="21"/>
        <v>0.7075805210122443</v>
      </c>
    </row>
    <row r="51" spans="1:27" s="2" customFormat="1" ht="12.75">
      <c r="A51" s="110" t="s">
        <v>199</v>
      </c>
      <c r="B51" s="151"/>
      <c r="C51" s="151"/>
      <c r="D51" s="151">
        <v>3</v>
      </c>
      <c r="E51" s="151">
        <f t="shared" si="22"/>
        <v>0.30816957544504825</v>
      </c>
      <c r="F51" s="151"/>
      <c r="G51" s="151">
        <f t="shared" si="22"/>
        <v>0</v>
      </c>
      <c r="H51" s="151">
        <v>4</v>
      </c>
      <c r="I51" s="151">
        <f t="shared" si="12"/>
        <v>0.1729445539759953</v>
      </c>
      <c r="J51" s="151">
        <v>19.450000000000003</v>
      </c>
      <c r="K51" s="151">
        <f t="shared" si="13"/>
        <v>0.286115667223207</v>
      </c>
      <c r="L51" s="151">
        <v>2.5</v>
      </c>
      <c r="M51" s="151">
        <f t="shared" si="14"/>
        <v>0.10281380830571069</v>
      </c>
      <c r="N51" s="151"/>
      <c r="O51" s="151">
        <f t="shared" si="15"/>
        <v>0</v>
      </c>
      <c r="P51" s="151"/>
      <c r="Q51" s="151">
        <f t="shared" si="16"/>
        <v>0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28.950000000000003</v>
      </c>
      <c r="AA51" s="151">
        <f t="shared" si="21"/>
        <v>0.11064305975642474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0.04</v>
      </c>
      <c r="G52" s="152">
        <f t="shared" si="22"/>
        <v>0.0009702002978514919</v>
      </c>
      <c r="H52" s="152"/>
      <c r="I52" s="152">
        <f t="shared" si="12"/>
        <v>0</v>
      </c>
      <c r="J52" s="152">
        <v>1200</v>
      </c>
      <c r="K52" s="152">
        <f t="shared" si="13"/>
        <v>17.65238049706161</v>
      </c>
      <c r="L52" s="152">
        <v>128.32</v>
      </c>
      <c r="M52" s="152">
        <f t="shared" si="14"/>
        <v>5.277227152715517</v>
      </c>
      <c r="N52" s="152">
        <v>7.619999999999999</v>
      </c>
      <c r="O52" s="152">
        <f t="shared" si="15"/>
        <v>0.13092108654193063</v>
      </c>
      <c r="P52" s="152">
        <v>1</v>
      </c>
      <c r="Q52" s="152">
        <f t="shared" si="16"/>
        <v>0.03380159813956006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1336.9799999999998</v>
      </c>
      <c r="AA52" s="152">
        <f t="shared" si="21"/>
        <v>5.1097602083987805</v>
      </c>
    </row>
    <row r="53" spans="1:27" s="2" customFormat="1" ht="12.75">
      <c r="A53" s="109" t="s">
        <v>201</v>
      </c>
      <c r="B53" s="151"/>
      <c r="C53" s="151"/>
      <c r="D53" s="151">
        <v>0.21000000000000002</v>
      </c>
      <c r="E53" s="151">
        <f t="shared" si="22"/>
        <v>0.02157187028115338</v>
      </c>
      <c r="F53" s="151">
        <v>141.22999999999996</v>
      </c>
      <c r="G53" s="151">
        <f t="shared" si="22"/>
        <v>3.4255347016391537</v>
      </c>
      <c r="H53" s="151">
        <v>2.71</v>
      </c>
      <c r="I53" s="151">
        <f t="shared" si="12"/>
        <v>0.11716993531873682</v>
      </c>
      <c r="J53" s="151">
        <v>305.56</v>
      </c>
      <c r="K53" s="151">
        <f t="shared" si="13"/>
        <v>4.494884487235122</v>
      </c>
      <c r="L53" s="151">
        <v>97.45</v>
      </c>
      <c r="M53" s="151">
        <f t="shared" si="14"/>
        <v>4.007682247756602</v>
      </c>
      <c r="N53" s="151">
        <v>9.029999999999998</v>
      </c>
      <c r="O53" s="151">
        <f t="shared" si="15"/>
        <v>0.15514664192567368</v>
      </c>
      <c r="P53" s="151">
        <v>7.539999999999999</v>
      </c>
      <c r="Q53" s="151">
        <f t="shared" si="16"/>
        <v>0.25486404997228285</v>
      </c>
      <c r="R53" s="151">
        <v>0</v>
      </c>
      <c r="S53" s="151">
        <f t="shared" si="17"/>
        <v>0</v>
      </c>
      <c r="T53" s="151">
        <v>18.7</v>
      </c>
      <c r="U53" s="151">
        <f t="shared" si="18"/>
        <v>4.642848275690841</v>
      </c>
      <c r="V53" s="151">
        <v>0</v>
      </c>
      <c r="W53" s="151">
        <f t="shared" si="19"/>
        <v>0</v>
      </c>
      <c r="X53" s="151">
        <v>0</v>
      </c>
      <c r="Y53" s="151">
        <f t="shared" si="20"/>
        <v>0</v>
      </c>
      <c r="Z53" s="151">
        <f t="shared" si="23"/>
        <v>582.43</v>
      </c>
      <c r="AA53" s="151">
        <f t="shared" si="21"/>
        <v>2.225970200135905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>
        <v>3.06</v>
      </c>
      <c r="G54" s="152">
        <f t="shared" si="22"/>
        <v>0.07422032278563914</v>
      </c>
      <c r="H54" s="152"/>
      <c r="I54" s="152">
        <f t="shared" si="12"/>
        <v>0</v>
      </c>
      <c r="J54" s="152"/>
      <c r="K54" s="152">
        <f t="shared" si="13"/>
        <v>0</v>
      </c>
      <c r="L54" s="152"/>
      <c r="M54" s="152">
        <f t="shared" si="14"/>
        <v>0</v>
      </c>
      <c r="N54" s="152"/>
      <c r="O54" s="152">
        <f t="shared" si="15"/>
        <v>0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3.06</v>
      </c>
      <c r="AA54" s="152">
        <f t="shared" si="21"/>
        <v>0.011694914088243857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>
        <v>3</v>
      </c>
      <c r="G55" s="153">
        <f t="shared" si="22"/>
        <v>0.0727650223388619</v>
      </c>
      <c r="H55" s="153">
        <v>63.8</v>
      </c>
      <c r="I55" s="153">
        <f t="shared" si="12"/>
        <v>2.7584656359171253</v>
      </c>
      <c r="J55" s="153">
        <v>7.299999999999998</v>
      </c>
      <c r="K55" s="153">
        <f t="shared" si="13"/>
        <v>0.10738531469045812</v>
      </c>
      <c r="L55" s="153">
        <v>7.25</v>
      </c>
      <c r="M55" s="153">
        <f t="shared" si="14"/>
        <v>0.298160044086561</v>
      </c>
      <c r="N55" s="153">
        <v>83.56</v>
      </c>
      <c r="O55" s="153">
        <f t="shared" si="15"/>
        <v>1.4356648282734548</v>
      </c>
      <c r="P55" s="153">
        <v>81.27000000000004</v>
      </c>
      <c r="Q55" s="153">
        <f t="shared" si="16"/>
        <v>2.7470558808020478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246.18000000000004</v>
      </c>
      <c r="AA55" s="153">
        <f t="shared" si="21"/>
        <v>0.9408673040012657</v>
      </c>
    </row>
    <row r="56" spans="1:27" s="2" customFormat="1" ht="12.75">
      <c r="A56" s="110" t="s">
        <v>204</v>
      </c>
      <c r="B56" s="151"/>
      <c r="C56" s="151"/>
      <c r="D56" s="151"/>
      <c r="E56" s="151">
        <f t="shared" si="22"/>
        <v>0</v>
      </c>
      <c r="F56" s="151"/>
      <c r="G56" s="151">
        <f t="shared" si="22"/>
        <v>0</v>
      </c>
      <c r="H56" s="151">
        <v>34.42000000000001</v>
      </c>
      <c r="I56" s="151">
        <f t="shared" si="12"/>
        <v>1.4881878869634402</v>
      </c>
      <c r="J56" s="151">
        <v>455.42</v>
      </c>
      <c r="K56" s="151">
        <f t="shared" si="13"/>
        <v>6.6993726049765</v>
      </c>
      <c r="L56" s="151">
        <v>55.839999999999996</v>
      </c>
      <c r="M56" s="151">
        <f t="shared" si="14"/>
        <v>2.2964492223163537</v>
      </c>
      <c r="N56" s="151">
        <v>69.27000000000001</v>
      </c>
      <c r="O56" s="151">
        <f t="shared" si="15"/>
        <v>1.1901448378949524</v>
      </c>
      <c r="P56" s="151">
        <v>1.79</v>
      </c>
      <c r="Q56" s="151">
        <f t="shared" si="16"/>
        <v>0.06050486066981252</v>
      </c>
      <c r="R56" s="151"/>
      <c r="S56" s="151">
        <f t="shared" si="17"/>
        <v>0</v>
      </c>
      <c r="T56" s="151"/>
      <c r="U56" s="151">
        <f t="shared" si="18"/>
        <v>0</v>
      </c>
      <c r="V56" s="151"/>
      <c r="W56" s="151">
        <f t="shared" si="19"/>
        <v>0</v>
      </c>
      <c r="X56" s="151">
        <v>0.01</v>
      </c>
      <c r="Y56" s="151">
        <f t="shared" si="20"/>
        <v>0.0241721053903795</v>
      </c>
      <c r="Z56" s="151">
        <f t="shared" si="23"/>
        <v>616.75</v>
      </c>
      <c r="AA56" s="151">
        <f t="shared" si="21"/>
        <v>2.3571366875569932</v>
      </c>
    </row>
    <row r="57" spans="1:27" s="2" customFormat="1" ht="12.75">
      <c r="A57" s="112" t="s">
        <v>205</v>
      </c>
      <c r="B57" s="152"/>
      <c r="C57" s="152"/>
      <c r="D57" s="152">
        <v>0.01</v>
      </c>
      <c r="E57" s="152">
        <f t="shared" si="22"/>
        <v>0.001027231918150161</v>
      </c>
      <c r="F57" s="152">
        <v>2127.369999999997</v>
      </c>
      <c r="G57" s="152">
        <f t="shared" si="22"/>
        <v>51.59937519100814</v>
      </c>
      <c r="H57" s="152">
        <v>1006.57</v>
      </c>
      <c r="I57" s="152">
        <f t="shared" si="12"/>
        <v>43.52019992390441</v>
      </c>
      <c r="J57" s="152">
        <v>760.7500000000001</v>
      </c>
      <c r="K57" s="152">
        <f t="shared" si="13"/>
        <v>11.190873719283019</v>
      </c>
      <c r="L57" s="152">
        <v>619.35</v>
      </c>
      <c r="M57" s="152">
        <f t="shared" si="14"/>
        <v>25.471092869656765</v>
      </c>
      <c r="N57" s="152">
        <v>945.0900000000005</v>
      </c>
      <c r="O57" s="152">
        <f t="shared" si="15"/>
        <v>16.237822792639538</v>
      </c>
      <c r="P57" s="152">
        <v>381.2299999999999</v>
      </c>
      <c r="Q57" s="152">
        <f t="shared" si="16"/>
        <v>12.88618325874448</v>
      </c>
      <c r="R57" s="152">
        <v>25.15</v>
      </c>
      <c r="S57" s="152">
        <f t="shared" si="17"/>
        <v>29.728132387706857</v>
      </c>
      <c r="T57" s="152">
        <v>6.1499999999999995</v>
      </c>
      <c r="U57" s="152">
        <f t="shared" si="18"/>
        <v>1.5269260371924422</v>
      </c>
      <c r="V57" s="152">
        <v>68.01</v>
      </c>
      <c r="W57" s="152">
        <f t="shared" si="19"/>
        <v>31.057630833866106</v>
      </c>
      <c r="X57" s="152">
        <v>20.660000000000004</v>
      </c>
      <c r="Y57" s="152">
        <f t="shared" si="20"/>
        <v>49.93956973652406</v>
      </c>
      <c r="Z57" s="152">
        <f t="shared" si="23"/>
        <v>5960.3399999999965</v>
      </c>
      <c r="AA57" s="152">
        <f t="shared" si="21"/>
        <v>22.77962883553051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0.7</v>
      </c>
      <c r="G58" s="153">
        <f t="shared" si="22"/>
        <v>0.01697850521240111</v>
      </c>
      <c r="H58" s="153">
        <v>10.1</v>
      </c>
      <c r="I58" s="153">
        <f t="shared" si="12"/>
        <v>0.4366849987893882</v>
      </c>
      <c r="J58" s="153"/>
      <c r="K58" s="153">
        <f t="shared" si="13"/>
        <v>0</v>
      </c>
      <c r="L58" s="153"/>
      <c r="M58" s="153">
        <f t="shared" si="14"/>
        <v>0</v>
      </c>
      <c r="N58" s="153"/>
      <c r="O58" s="153">
        <f t="shared" si="15"/>
        <v>0</v>
      </c>
      <c r="P58" s="153"/>
      <c r="Q58" s="153">
        <f t="shared" si="16"/>
        <v>0</v>
      </c>
      <c r="R58" s="153">
        <v>3</v>
      </c>
      <c r="S58" s="153">
        <f t="shared" si="17"/>
        <v>3.546099290780142</v>
      </c>
      <c r="T58" s="153"/>
      <c r="U58" s="153">
        <f t="shared" si="18"/>
        <v>0</v>
      </c>
      <c r="V58" s="153">
        <v>4.99</v>
      </c>
      <c r="W58" s="153">
        <f t="shared" si="19"/>
        <v>2.2787469175267145</v>
      </c>
      <c r="X58" s="153"/>
      <c r="Y58" s="153">
        <f t="shared" si="20"/>
        <v>0</v>
      </c>
      <c r="Z58" s="153">
        <f t="shared" si="23"/>
        <v>18.79</v>
      </c>
      <c r="AA58" s="153">
        <f t="shared" si="21"/>
        <v>0.07181288748957584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22"/>
        <v>0</v>
      </c>
      <c r="F59" s="151">
        <v>31.67</v>
      </c>
      <c r="G59" s="151">
        <f t="shared" si="22"/>
        <v>0.7681560858239188</v>
      </c>
      <c r="H59" s="151">
        <v>5.109999999999999</v>
      </c>
      <c r="I59" s="151">
        <f t="shared" si="12"/>
        <v>0.220936667704334</v>
      </c>
      <c r="J59" s="151">
        <v>6.32</v>
      </c>
      <c r="K59" s="151">
        <f t="shared" si="13"/>
        <v>0.09296920395119117</v>
      </c>
      <c r="L59" s="151">
        <v>18.369999999999997</v>
      </c>
      <c r="M59" s="151">
        <f t="shared" si="14"/>
        <v>0.7554758634303619</v>
      </c>
      <c r="N59" s="151">
        <v>6.349999999999997</v>
      </c>
      <c r="O59" s="151">
        <f t="shared" si="15"/>
        <v>0.10910090545160883</v>
      </c>
      <c r="P59" s="151">
        <v>15.940000000000001</v>
      </c>
      <c r="Q59" s="151">
        <f t="shared" si="16"/>
        <v>0.5387974743445875</v>
      </c>
      <c r="R59" s="151">
        <v>2</v>
      </c>
      <c r="S59" s="151">
        <f t="shared" si="17"/>
        <v>2.364066193853428</v>
      </c>
      <c r="T59" s="151">
        <v>0</v>
      </c>
      <c r="U59" s="151">
        <f t="shared" si="18"/>
        <v>0</v>
      </c>
      <c r="V59" s="151">
        <v>0</v>
      </c>
      <c r="W59" s="151">
        <f t="shared" si="19"/>
        <v>0</v>
      </c>
      <c r="X59" s="151">
        <v>0</v>
      </c>
      <c r="Y59" s="151">
        <f t="shared" si="20"/>
        <v>0</v>
      </c>
      <c r="Z59" s="151">
        <f t="shared" si="23"/>
        <v>85.75999999999999</v>
      </c>
      <c r="AA59" s="151">
        <f t="shared" si="21"/>
        <v>0.32776334385875594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22"/>
        <v>0</v>
      </c>
      <c r="F60" s="152">
        <v>8.88</v>
      </c>
      <c r="G60" s="152">
        <f t="shared" si="22"/>
        <v>0.21538446612303125</v>
      </c>
      <c r="H60" s="152">
        <v>51.7</v>
      </c>
      <c r="I60" s="152">
        <f t="shared" si="12"/>
        <v>2.2353083601397397</v>
      </c>
      <c r="J60" s="152"/>
      <c r="K60" s="152">
        <f t="shared" si="13"/>
        <v>0</v>
      </c>
      <c r="L60" s="152">
        <v>66.41</v>
      </c>
      <c r="M60" s="152">
        <f t="shared" si="14"/>
        <v>2.7311460038328983</v>
      </c>
      <c r="N60" s="152">
        <v>36.77</v>
      </c>
      <c r="O60" s="152">
        <f t="shared" si="15"/>
        <v>0.631754376922151</v>
      </c>
      <c r="P60" s="152">
        <v>0.8599999999999999</v>
      </c>
      <c r="Q60" s="152">
        <f t="shared" si="16"/>
        <v>0.02906937440002165</v>
      </c>
      <c r="R60" s="152"/>
      <c r="S60" s="152">
        <f t="shared" si="17"/>
        <v>0</v>
      </c>
      <c r="T60" s="152"/>
      <c r="U60" s="152">
        <f t="shared" si="18"/>
        <v>0</v>
      </c>
      <c r="V60" s="152"/>
      <c r="W60" s="152">
        <f t="shared" si="19"/>
        <v>0</v>
      </c>
      <c r="X60" s="152">
        <v>5.17</v>
      </c>
      <c r="Y60" s="152">
        <f t="shared" si="20"/>
        <v>12.496978486826201</v>
      </c>
      <c r="Z60" s="152">
        <f t="shared" si="23"/>
        <v>169.79000000000002</v>
      </c>
      <c r="AA60" s="152">
        <f t="shared" si="21"/>
        <v>0.6489148572035702</v>
      </c>
    </row>
    <row r="61" spans="1:27" s="2" customFormat="1" ht="12.75">
      <c r="A61" s="109" t="s">
        <v>209</v>
      </c>
      <c r="B61" s="153"/>
      <c r="C61" s="153"/>
      <c r="D61" s="153">
        <v>8.569999999999999</v>
      </c>
      <c r="E61" s="153">
        <f t="shared" si="22"/>
        <v>0.8803377538546877</v>
      </c>
      <c r="F61" s="153">
        <v>1318.43</v>
      </c>
      <c r="G61" s="153">
        <f t="shared" si="22"/>
        <v>31.978529467408567</v>
      </c>
      <c r="H61" s="153">
        <v>431.14999999999986</v>
      </c>
      <c r="I61" s="153">
        <f t="shared" si="12"/>
        <v>18.64126111168759</v>
      </c>
      <c r="J61" s="153">
        <v>1287</v>
      </c>
      <c r="K61" s="153">
        <f t="shared" si="13"/>
        <v>18.93217808309858</v>
      </c>
      <c r="L61" s="153">
        <v>146.43</v>
      </c>
      <c r="M61" s="153">
        <f t="shared" si="14"/>
        <v>6.022010380082086</v>
      </c>
      <c r="N61" s="153">
        <v>2904.5600000000095</v>
      </c>
      <c r="O61" s="153">
        <f t="shared" si="15"/>
        <v>49.90395684071277</v>
      </c>
      <c r="P61" s="153">
        <v>773.079999999999</v>
      </c>
      <c r="Q61" s="153">
        <f t="shared" si="16"/>
        <v>26.131339489731058</v>
      </c>
      <c r="R61" s="153">
        <v>15.4</v>
      </c>
      <c r="S61" s="153">
        <f t="shared" si="17"/>
        <v>18.203309692671397</v>
      </c>
      <c r="T61" s="153">
        <v>224.72</v>
      </c>
      <c r="U61" s="153">
        <f t="shared" si="18"/>
        <v>55.79362911835539</v>
      </c>
      <c r="V61" s="153"/>
      <c r="W61" s="153">
        <f t="shared" si="19"/>
        <v>0</v>
      </c>
      <c r="X61" s="153"/>
      <c r="Y61" s="153">
        <f t="shared" si="20"/>
        <v>0</v>
      </c>
      <c r="Z61" s="153">
        <f t="shared" si="23"/>
        <v>7109.340000000007</v>
      </c>
      <c r="AA61" s="153">
        <f t="shared" si="21"/>
        <v>27.170954419645643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22"/>
        <v>0</v>
      </c>
      <c r="F62" s="151">
        <v>6.81</v>
      </c>
      <c r="G62" s="151">
        <f t="shared" si="22"/>
        <v>0.1651766007092165</v>
      </c>
      <c r="H62" s="151">
        <v>248.65</v>
      </c>
      <c r="I62" s="151">
        <f t="shared" si="12"/>
        <v>10.750665836532809</v>
      </c>
      <c r="J62" s="151">
        <v>177.8</v>
      </c>
      <c r="K62" s="151">
        <f t="shared" si="13"/>
        <v>2.6154943769812955</v>
      </c>
      <c r="L62" s="151"/>
      <c r="M62" s="151">
        <f t="shared" si="14"/>
        <v>0</v>
      </c>
      <c r="N62" s="151">
        <v>5.9</v>
      </c>
      <c r="O62" s="151">
        <f t="shared" si="15"/>
        <v>0.1013693452227547</v>
      </c>
      <c r="P62" s="151">
        <v>7.789999999999999</v>
      </c>
      <c r="Q62" s="151">
        <f t="shared" si="16"/>
        <v>0.26331444950717287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/>
      <c r="Y62" s="151">
        <f t="shared" si="20"/>
        <v>0</v>
      </c>
      <c r="Z62" s="151">
        <f t="shared" si="23"/>
        <v>446.95</v>
      </c>
      <c r="AA62" s="151">
        <f t="shared" si="21"/>
        <v>1.708183611679932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>
        <v>3</v>
      </c>
      <c r="G63" s="151">
        <f t="shared" si="22"/>
        <v>0.0727650223388619</v>
      </c>
      <c r="H63" s="151"/>
      <c r="I63" s="151">
        <f t="shared" si="12"/>
        <v>0</v>
      </c>
      <c r="J63" s="151"/>
      <c r="K63" s="151">
        <f t="shared" si="13"/>
        <v>0</v>
      </c>
      <c r="L63" s="151"/>
      <c r="M63" s="151">
        <f t="shared" si="14"/>
        <v>0</v>
      </c>
      <c r="N63" s="151">
        <v>0.15000000000000002</v>
      </c>
      <c r="O63" s="151">
        <f t="shared" si="15"/>
        <v>0.002577186742951391</v>
      </c>
      <c r="P63" s="151">
        <v>0.5</v>
      </c>
      <c r="Q63" s="151">
        <f t="shared" si="16"/>
        <v>0.01690079906978003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3.65</v>
      </c>
      <c r="AA63" s="151">
        <f t="shared" si="21"/>
        <v>0.013949815824212446</v>
      </c>
    </row>
    <row r="64" spans="1:27" s="2" customFormat="1" ht="12.75">
      <c r="A64" s="112" t="s">
        <v>212</v>
      </c>
      <c r="B64" s="152"/>
      <c r="C64" s="152"/>
      <c r="D64" s="152">
        <v>59.8</v>
      </c>
      <c r="E64" s="152">
        <f t="shared" si="22"/>
        <v>6.142846870537961</v>
      </c>
      <c r="F64" s="152"/>
      <c r="G64" s="152">
        <f t="shared" si="22"/>
        <v>0</v>
      </c>
      <c r="H64" s="152">
        <v>0</v>
      </c>
      <c r="I64" s="152">
        <f t="shared" si="12"/>
        <v>0</v>
      </c>
      <c r="J64" s="152">
        <v>962.75</v>
      </c>
      <c r="K64" s="152">
        <f t="shared" si="13"/>
        <v>14.162357769621723</v>
      </c>
      <c r="L64" s="152"/>
      <c r="M64" s="152">
        <f t="shared" si="14"/>
        <v>0</v>
      </c>
      <c r="N64" s="152">
        <v>646.51</v>
      </c>
      <c r="O64" s="152">
        <f t="shared" si="15"/>
        <v>11.107846674570023</v>
      </c>
      <c r="P64" s="152">
        <v>0</v>
      </c>
      <c r="Q64" s="152">
        <f t="shared" si="16"/>
        <v>0</v>
      </c>
      <c r="R64" s="152">
        <v>0</v>
      </c>
      <c r="S64" s="152">
        <f t="shared" si="17"/>
        <v>0</v>
      </c>
      <c r="T64" s="152">
        <v>0</v>
      </c>
      <c r="U64" s="152">
        <f t="shared" si="18"/>
        <v>0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1669.06</v>
      </c>
      <c r="AA64" s="152">
        <f t="shared" si="21"/>
        <v>6.378925917687678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/>
      <c r="O65" s="153">
        <f t="shared" si="15"/>
        <v>0</v>
      </c>
      <c r="P65" s="153"/>
      <c r="Q65" s="153">
        <f t="shared" si="16"/>
        <v>0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0</v>
      </c>
      <c r="AA65" s="153">
        <f t="shared" si="21"/>
        <v>0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>
        <v>0.5</v>
      </c>
      <c r="G66" s="151">
        <f t="shared" si="22"/>
        <v>0.012127503723143649</v>
      </c>
      <c r="H66" s="151">
        <v>3.3</v>
      </c>
      <c r="I66" s="151">
        <f t="shared" si="12"/>
        <v>0.14267925703019613</v>
      </c>
      <c r="J66" s="151">
        <v>0.55</v>
      </c>
      <c r="K66" s="151">
        <f t="shared" si="13"/>
        <v>0.008090674394486573</v>
      </c>
      <c r="L66" s="151">
        <v>59.56999999999999</v>
      </c>
      <c r="M66" s="151">
        <f t="shared" si="14"/>
        <v>2.4498474243084734</v>
      </c>
      <c r="N66" s="151">
        <v>75.25000000000001</v>
      </c>
      <c r="O66" s="151">
        <f t="shared" si="15"/>
        <v>1.2928886827139479</v>
      </c>
      <c r="P66" s="151">
        <v>12.719999999999999</v>
      </c>
      <c r="Q66" s="151">
        <f t="shared" si="16"/>
        <v>0.429956328335204</v>
      </c>
      <c r="R66" s="151"/>
      <c r="S66" s="151">
        <f t="shared" si="17"/>
        <v>0</v>
      </c>
      <c r="T66" s="151"/>
      <c r="U66" s="151">
        <f t="shared" si="18"/>
        <v>0</v>
      </c>
      <c r="V66" s="151">
        <v>0.25</v>
      </c>
      <c r="W66" s="151">
        <f t="shared" si="19"/>
        <v>0.11416567723079732</v>
      </c>
      <c r="X66" s="151"/>
      <c r="Y66" s="151">
        <f t="shared" si="20"/>
        <v>0</v>
      </c>
      <c r="Z66" s="151">
        <f t="shared" si="23"/>
        <v>152.14000000000001</v>
      </c>
      <c r="AA66" s="151">
        <f t="shared" si="21"/>
        <v>0.5814588984919675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33.75</v>
      </c>
      <c r="G67" s="152">
        <f t="shared" si="22"/>
        <v>0.8186065013121963</v>
      </c>
      <c r="H67" s="152">
        <v>7</v>
      </c>
      <c r="I67" s="152">
        <f t="shared" si="12"/>
        <v>0.30265296945799186</v>
      </c>
      <c r="J67" s="152">
        <v>3.1</v>
      </c>
      <c r="K67" s="152">
        <f t="shared" si="13"/>
        <v>0.0456019829507425</v>
      </c>
      <c r="L67" s="152">
        <v>262.66999999999996</v>
      </c>
      <c r="M67" s="152">
        <f t="shared" si="14"/>
        <v>10.802441211064409</v>
      </c>
      <c r="N67" s="152">
        <v>6.089999999999999</v>
      </c>
      <c r="O67" s="152">
        <f t="shared" si="15"/>
        <v>0.10463378176382644</v>
      </c>
      <c r="P67" s="152">
        <v>0.5</v>
      </c>
      <c r="Q67" s="152">
        <f t="shared" si="16"/>
        <v>0.01690079906978003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</v>
      </c>
      <c r="Y67" s="152">
        <f t="shared" si="20"/>
        <v>0</v>
      </c>
      <c r="Z67" s="152">
        <f t="shared" si="23"/>
        <v>313.10999999999996</v>
      </c>
      <c r="AA67" s="152">
        <f t="shared" si="21"/>
        <v>1.1966648856764814</v>
      </c>
    </row>
    <row r="68" spans="1:27" s="2" customFormat="1" ht="12.75">
      <c r="A68" s="115" t="s">
        <v>216</v>
      </c>
      <c r="B68" s="154"/>
      <c r="C68" s="154"/>
      <c r="D68" s="154"/>
      <c r="E68" s="154">
        <f t="shared" si="22"/>
        <v>0</v>
      </c>
      <c r="F68" s="154">
        <v>308.95</v>
      </c>
      <c r="G68" s="154">
        <f t="shared" si="22"/>
        <v>7.493584550530461</v>
      </c>
      <c r="H68" s="154">
        <v>0</v>
      </c>
      <c r="I68" s="154">
        <f t="shared" si="12"/>
        <v>0</v>
      </c>
      <c r="J68" s="154"/>
      <c r="K68" s="154">
        <f t="shared" si="13"/>
        <v>0</v>
      </c>
      <c r="L68" s="154">
        <v>5.859999999999999</v>
      </c>
      <c r="M68" s="154">
        <f t="shared" si="14"/>
        <v>0.24099556666858582</v>
      </c>
      <c r="N68" s="154">
        <v>506.0099999999988</v>
      </c>
      <c r="O68" s="154">
        <f t="shared" si="15"/>
        <v>8.6938817586722</v>
      </c>
      <c r="P68" s="154">
        <v>133.92999999999998</v>
      </c>
      <c r="Q68" s="154">
        <f t="shared" si="16"/>
        <v>4.527048038831278</v>
      </c>
      <c r="R68" s="154">
        <v>28.55</v>
      </c>
      <c r="S68" s="154">
        <f t="shared" si="17"/>
        <v>33.74704491725768</v>
      </c>
      <c r="T68" s="154">
        <v>112.15</v>
      </c>
      <c r="U68" s="154">
        <f t="shared" si="18"/>
        <v>27.844675621322345</v>
      </c>
      <c r="V68" s="154">
        <v>8.68</v>
      </c>
      <c r="W68" s="154">
        <f t="shared" si="19"/>
        <v>3.9638323134532834</v>
      </c>
      <c r="X68" s="154">
        <v>5.31</v>
      </c>
      <c r="Y68" s="154">
        <f t="shared" si="20"/>
        <v>12.835387962291515</v>
      </c>
      <c r="Z68" s="154">
        <f t="shared" si="23"/>
        <v>1109.4399999999987</v>
      </c>
      <c r="AA68" s="154">
        <f t="shared" si="21"/>
        <v>4.240132511784722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973.49</v>
      </c>
      <c r="E69" s="117">
        <f t="shared" si="24"/>
        <v>100</v>
      </c>
      <c r="F69" s="117">
        <f t="shared" si="24"/>
        <v>4122.859999999998</v>
      </c>
      <c r="G69" s="117">
        <f t="shared" si="24"/>
        <v>99.99999999999999</v>
      </c>
      <c r="H69" s="117">
        <f t="shared" si="24"/>
        <v>2312.8799999999997</v>
      </c>
      <c r="I69" s="117">
        <f t="shared" si="24"/>
        <v>100.00000000000003</v>
      </c>
      <c r="J69" s="117">
        <f t="shared" si="24"/>
        <v>6797.950000000001</v>
      </c>
      <c r="K69" s="117">
        <f t="shared" si="24"/>
        <v>99.99999999999997</v>
      </c>
      <c r="L69" s="117">
        <f t="shared" si="24"/>
        <v>2431.5800000000004</v>
      </c>
      <c r="M69" s="117">
        <f t="shared" si="24"/>
        <v>99.99999999999997</v>
      </c>
      <c r="N69" s="117">
        <f t="shared" si="24"/>
        <v>5820.300000000008</v>
      </c>
      <c r="O69" s="117">
        <f t="shared" si="24"/>
        <v>100.00000000000001</v>
      </c>
      <c r="P69" s="117">
        <f t="shared" si="24"/>
        <v>2958.439999999998</v>
      </c>
      <c r="Q69" s="117">
        <f t="shared" si="24"/>
        <v>100.00000000000006</v>
      </c>
      <c r="R69" s="117">
        <f t="shared" si="24"/>
        <v>84.6</v>
      </c>
      <c r="S69" s="117">
        <f t="shared" si="24"/>
        <v>100</v>
      </c>
      <c r="T69" s="117">
        <f t="shared" si="24"/>
        <v>402.77</v>
      </c>
      <c r="U69" s="117">
        <f t="shared" si="24"/>
        <v>100</v>
      </c>
      <c r="V69" s="117">
        <f t="shared" si="24"/>
        <v>218.98000000000002</v>
      </c>
      <c r="W69" s="117">
        <f t="shared" si="24"/>
        <v>100</v>
      </c>
      <c r="X69" s="117">
        <f t="shared" si="24"/>
        <v>41.370000000000005</v>
      </c>
      <c r="Y69" s="117">
        <f t="shared" si="24"/>
        <v>100</v>
      </c>
      <c r="Z69" s="117">
        <f t="shared" si="24"/>
        <v>26165.220000000005</v>
      </c>
      <c r="AA69" s="117">
        <f t="shared" si="24"/>
        <v>100.00000000000001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7" width="9.2812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252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8">
      <c r="A5" s="197" t="s">
        <v>226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7" spans="1:27" ht="24.75" customHeight="1">
      <c r="A7" s="219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6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7" t="s">
        <v>253</v>
      </c>
      <c r="AA8" s="229" t="s">
        <v>3</v>
      </c>
    </row>
    <row r="9" spans="1:27" ht="24.75" customHeight="1">
      <c r="A9" s="220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8"/>
      <c r="AA9" s="203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13.1</v>
      </c>
      <c r="G10" s="133">
        <f aca="true" t="shared" si="1" ref="G10:G19">((F10/F$19*100))</f>
        <v>0.09024649003155182</v>
      </c>
      <c r="H10" s="160">
        <f>SUM(H30:H38)</f>
        <v>24.05</v>
      </c>
      <c r="I10" s="133">
        <f aca="true" t="shared" si="2" ref="I10:I19">((H10/H$19*100))</f>
        <v>0.28632690794322035</v>
      </c>
      <c r="J10" s="118">
        <v>150.7</v>
      </c>
      <c r="K10" s="133">
        <f aca="true" t="shared" si="3" ref="K10:K19">((J10/J$19*100))</f>
        <v>0.9134972091963165</v>
      </c>
      <c r="L10" s="118">
        <v>1809.91</v>
      </c>
      <c r="M10" s="133">
        <f aca="true" t="shared" si="4" ref="M10:M19">((L10/L$19*100))</f>
        <v>18.888389115989867</v>
      </c>
      <c r="N10" s="134">
        <v>1140.96</v>
      </c>
      <c r="O10" s="133">
        <f aca="true" t="shared" si="5" ref="O10:O19">((N10/N$19*100))</f>
        <v>11.120055982332037</v>
      </c>
      <c r="P10" s="118">
        <f>SUM(P30:P38)</f>
        <v>326.2</v>
      </c>
      <c r="Q10" s="133">
        <f aca="true" t="shared" si="6" ref="Q10:S19">((P10/P$19*100))</f>
        <v>17.89937500342954</v>
      </c>
      <c r="R10" s="118">
        <f>SUM(R30:R38)</f>
        <v>248.5</v>
      </c>
      <c r="S10" s="133">
        <f t="shared" si="6"/>
        <v>22.15940504003852</v>
      </c>
      <c r="T10" s="118">
        <f>SUM(T30:T38)</f>
        <v>198.42999999999998</v>
      </c>
      <c r="U10" s="133">
        <f aca="true" t="shared" si="7" ref="U10:U19">((T10/T$19*100))</f>
        <v>21.578329237260483</v>
      </c>
      <c r="V10" s="118">
        <f>SUM(V30:V38)</f>
        <v>205.02</v>
      </c>
      <c r="W10" s="133">
        <f aca="true" t="shared" si="8" ref="W10:W19">((V10/V$19*100))</f>
        <v>19.92439187941574</v>
      </c>
      <c r="X10" s="118">
        <f>SUM(X30:X38)</f>
        <v>15</v>
      </c>
      <c r="Y10" s="133">
        <f aca="true" t="shared" si="9" ref="Y10:Y19">((X10/X$19*100))</f>
        <v>1.9638391746638566</v>
      </c>
      <c r="Z10" s="98">
        <f>SUM(B10+D10+F10+H10+J10+L10+N10+P10+T10+V10+X10+R10)</f>
        <v>4131.87</v>
      </c>
      <c r="AA10" s="133">
        <f aca="true" t="shared" si="10" ref="AA10:AA19">((Z10/Z$19*100))</f>
        <v>6.298384532436938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2</v>
      </c>
      <c r="E11" s="135">
        <f t="shared" si="0"/>
        <v>0.2894314119911434</v>
      </c>
      <c r="F11" s="119">
        <v>13.8</v>
      </c>
      <c r="G11" s="135">
        <f t="shared" si="1"/>
        <v>0.09506882155995536</v>
      </c>
      <c r="H11" s="161">
        <f>SUM(H39:H46)</f>
        <v>67.05000000000001</v>
      </c>
      <c r="I11" s="135">
        <f t="shared" si="2"/>
        <v>0.7982627516670657</v>
      </c>
      <c r="J11" s="119">
        <v>2210.95</v>
      </c>
      <c r="K11" s="135">
        <f t="shared" si="3"/>
        <v>13.40210122543196</v>
      </c>
      <c r="L11" s="119">
        <v>1257.38</v>
      </c>
      <c r="M11" s="135">
        <f t="shared" si="4"/>
        <v>13.122134640210476</v>
      </c>
      <c r="N11" s="136">
        <v>483.77</v>
      </c>
      <c r="O11" s="135">
        <f t="shared" si="5"/>
        <v>4.714932585342843</v>
      </c>
      <c r="P11" s="119">
        <f>SUM(P39:P46)</f>
        <v>587.7899999999998</v>
      </c>
      <c r="Q11" s="135">
        <f t="shared" si="6"/>
        <v>32.25344461454889</v>
      </c>
      <c r="R11" s="119">
        <f>SUM(R39:R46)</f>
        <v>157.5</v>
      </c>
      <c r="S11" s="135">
        <f t="shared" si="6"/>
        <v>14.044693335235683</v>
      </c>
      <c r="T11" s="119">
        <f>SUM(T39:T46)</f>
        <v>37.650000000000006</v>
      </c>
      <c r="U11" s="135">
        <f t="shared" si="7"/>
        <v>4.094260423236696</v>
      </c>
      <c r="V11" s="119">
        <f>SUM(V39:V46)</f>
        <v>54.5</v>
      </c>
      <c r="W11" s="135">
        <f t="shared" si="8"/>
        <v>5.2964557478692695</v>
      </c>
      <c r="X11" s="119">
        <f>SUM(X39:X46)</f>
        <v>0</v>
      </c>
      <c r="Y11" s="135">
        <f t="shared" si="9"/>
        <v>0</v>
      </c>
      <c r="Z11" s="101">
        <f aca="true" t="shared" si="11" ref="Z11:Z18">SUM(B11+D11+F11+H11+J11+L11+N11+P11+T11+V11+X11+R11)</f>
        <v>4872.389999999999</v>
      </c>
      <c r="AA11" s="135">
        <f t="shared" si="10"/>
        <v>7.427190548589478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0</v>
      </c>
      <c r="E12" s="135">
        <f t="shared" si="0"/>
        <v>0</v>
      </c>
      <c r="F12" s="119">
        <v>3.85</v>
      </c>
      <c r="G12" s="135">
        <f t="shared" si="1"/>
        <v>0.026522823406219427</v>
      </c>
      <c r="H12" s="161">
        <f>SUM(H47:H52)</f>
        <v>41.599999999999994</v>
      </c>
      <c r="I12" s="135">
        <f t="shared" si="2"/>
        <v>0.4952681650909757</v>
      </c>
      <c r="J12" s="119">
        <v>4332.2</v>
      </c>
      <c r="K12" s="135">
        <f t="shared" si="3"/>
        <v>26.26046854466014</v>
      </c>
      <c r="L12" s="119">
        <v>235.6</v>
      </c>
      <c r="M12" s="135">
        <f t="shared" si="4"/>
        <v>2.4587435152726997</v>
      </c>
      <c r="N12" s="136">
        <v>30.95</v>
      </c>
      <c r="O12" s="135">
        <f t="shared" si="5"/>
        <v>0.3016457480132314</v>
      </c>
      <c r="P12" s="119">
        <f>SUM(P47:P52)</f>
        <v>13.46</v>
      </c>
      <c r="Q12" s="135">
        <f t="shared" si="6"/>
        <v>0.7385824265670191</v>
      </c>
      <c r="R12" s="119">
        <f>SUM(R47:R52)</f>
        <v>0</v>
      </c>
      <c r="S12" s="135">
        <f t="shared" si="6"/>
        <v>0</v>
      </c>
      <c r="T12" s="119">
        <f>SUM(T47:T52)</f>
        <v>0</v>
      </c>
      <c r="U12" s="135">
        <f t="shared" si="7"/>
        <v>0</v>
      </c>
      <c r="V12" s="119">
        <f>SUM(V47:V52)</f>
        <v>0</v>
      </c>
      <c r="W12" s="135">
        <f t="shared" si="8"/>
        <v>0</v>
      </c>
      <c r="X12" s="119">
        <f>SUM(X47:X52)</f>
        <v>4.35</v>
      </c>
      <c r="Y12" s="135">
        <f t="shared" si="9"/>
        <v>0.5695133606525183</v>
      </c>
      <c r="Z12" s="101">
        <f t="shared" si="11"/>
        <v>4662.01</v>
      </c>
      <c r="AA12" s="135">
        <f t="shared" si="10"/>
        <v>7.106499399561537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</v>
      </c>
      <c r="E13" s="135">
        <f t="shared" si="0"/>
        <v>0</v>
      </c>
      <c r="F13" s="119">
        <v>671.77</v>
      </c>
      <c r="G13" s="135">
        <f t="shared" si="1"/>
        <v>4.627853786908058</v>
      </c>
      <c r="H13" s="161">
        <f>SUM(H53:H54)</f>
        <v>9.600000000000001</v>
      </c>
      <c r="I13" s="135">
        <f t="shared" si="2"/>
        <v>0.11429265348253288</v>
      </c>
      <c r="J13" s="119">
        <v>4035</v>
      </c>
      <c r="K13" s="135">
        <f t="shared" si="3"/>
        <v>24.458933238932566</v>
      </c>
      <c r="L13" s="119">
        <v>11.01</v>
      </c>
      <c r="M13" s="135">
        <f t="shared" si="4"/>
        <v>0.1149013841390171</v>
      </c>
      <c r="N13" s="136">
        <v>16.23</v>
      </c>
      <c r="O13" s="135">
        <f t="shared" si="5"/>
        <v>0.1581812759371485</v>
      </c>
      <c r="P13" s="119">
        <f>SUM(P53:P54)</f>
        <v>9.19</v>
      </c>
      <c r="Q13" s="135">
        <f t="shared" si="6"/>
        <v>0.5042773031315679</v>
      </c>
      <c r="R13" s="119">
        <f>SUM(R53:R54)</f>
        <v>0</v>
      </c>
      <c r="S13" s="135">
        <f t="shared" si="6"/>
        <v>0</v>
      </c>
      <c r="T13" s="119">
        <f>SUM(T53:T54)</f>
        <v>60.999999999999986</v>
      </c>
      <c r="U13" s="135">
        <f t="shared" si="7"/>
        <v>6.633463102720805</v>
      </c>
      <c r="V13" s="119">
        <f>SUM(V53:V54)</f>
        <v>1.7100000000000002</v>
      </c>
      <c r="W13" s="135">
        <f t="shared" si="8"/>
        <v>0.16618237300654043</v>
      </c>
      <c r="X13" s="119">
        <f>SUM(X53:X54)</f>
        <v>0.26</v>
      </c>
      <c r="Y13" s="135">
        <f t="shared" si="9"/>
        <v>0.03403987902750684</v>
      </c>
      <c r="Z13" s="101">
        <f t="shared" si="11"/>
        <v>4815.7699999999995</v>
      </c>
      <c r="AA13" s="135">
        <f t="shared" si="10"/>
        <v>7.340882283269762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49.16</v>
      </c>
      <c r="E14" s="135">
        <f t="shared" si="0"/>
        <v>7.114224106742305</v>
      </c>
      <c r="F14" s="119">
        <v>1735.74</v>
      </c>
      <c r="G14" s="135">
        <f t="shared" si="1"/>
        <v>11.957591038730211</v>
      </c>
      <c r="H14" s="161">
        <f>SUM(H55:H57)</f>
        <v>5860.079999999999</v>
      </c>
      <c r="I14" s="135">
        <f t="shared" si="2"/>
        <v>69.76709300207511</v>
      </c>
      <c r="J14" s="119">
        <v>2266.62</v>
      </c>
      <c r="K14" s="135">
        <f t="shared" si="3"/>
        <v>13.739555702113835</v>
      </c>
      <c r="L14" s="119">
        <v>2674.17</v>
      </c>
      <c r="M14" s="135">
        <f t="shared" si="4"/>
        <v>27.907886868577236</v>
      </c>
      <c r="N14" s="136">
        <v>1635.05</v>
      </c>
      <c r="O14" s="135">
        <f t="shared" si="5"/>
        <v>15.9355696377717</v>
      </c>
      <c r="P14" s="119">
        <f>SUM(P55:P57)</f>
        <v>221.0599999999999</v>
      </c>
      <c r="Q14" s="135">
        <f t="shared" si="6"/>
        <v>12.130091472281215</v>
      </c>
      <c r="R14" s="119">
        <f>SUM(R55:R57)</f>
        <v>21.169999999999998</v>
      </c>
      <c r="S14" s="135">
        <f t="shared" si="6"/>
        <v>1.8877851295678691</v>
      </c>
      <c r="T14" s="119">
        <f>SUM(T55:T57)</f>
        <v>36.050000000000004</v>
      </c>
      <c r="U14" s="135">
        <f t="shared" si="7"/>
        <v>3.920267948411231</v>
      </c>
      <c r="V14" s="119">
        <f>SUM(V55:V57)</f>
        <v>766.26</v>
      </c>
      <c r="W14" s="135">
        <f t="shared" si="8"/>
        <v>74.46719598829921</v>
      </c>
      <c r="X14" s="119">
        <f>SUM(X55:X57)</f>
        <v>18.77</v>
      </c>
      <c r="Y14" s="135">
        <f t="shared" si="9"/>
        <v>2.4574174205627055</v>
      </c>
      <c r="Z14" s="101">
        <f t="shared" si="11"/>
        <v>15284.129999999997</v>
      </c>
      <c r="AA14" s="135">
        <f t="shared" si="10"/>
        <v>23.29824703675463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v>901.71</v>
      </c>
      <c r="G15" s="135">
        <f t="shared" si="1"/>
        <v>6.211920803538213</v>
      </c>
      <c r="H15" s="161">
        <f>SUM(H58:H60)</f>
        <v>730.9799999999999</v>
      </c>
      <c r="I15" s="135">
        <f t="shared" si="2"/>
        <v>8.70267123361061</v>
      </c>
      <c r="J15" s="119">
        <v>539.66</v>
      </c>
      <c r="K15" s="135">
        <f t="shared" si="3"/>
        <v>3.271253509720532</v>
      </c>
      <c r="L15" s="119">
        <v>778.22</v>
      </c>
      <c r="M15" s="135">
        <f t="shared" si="4"/>
        <v>8.121576309233959</v>
      </c>
      <c r="N15" s="136">
        <v>7.95</v>
      </c>
      <c r="O15" s="135">
        <f t="shared" si="5"/>
        <v>0.07748251039435186</v>
      </c>
      <c r="P15" s="119">
        <f>SUM(P58:P60)</f>
        <v>29.810000000000002</v>
      </c>
      <c r="Q15" s="135">
        <f t="shared" si="6"/>
        <v>1.6357460725083834</v>
      </c>
      <c r="R15" s="119">
        <f>SUM(R58:R60)</f>
        <v>0</v>
      </c>
      <c r="S15" s="135">
        <f t="shared" si="6"/>
        <v>0</v>
      </c>
      <c r="T15" s="119">
        <f>SUM(T58:T60)</f>
        <v>9.7</v>
      </c>
      <c r="U15" s="135">
        <f t="shared" si="7"/>
        <v>1.054829378629374</v>
      </c>
      <c r="V15" s="119">
        <f>SUM(V58:V60)</f>
        <v>0</v>
      </c>
      <c r="W15" s="135">
        <f t="shared" si="8"/>
        <v>0</v>
      </c>
      <c r="X15" s="119">
        <f>SUM(X58:X60)</f>
        <v>4.91</v>
      </c>
      <c r="Y15" s="135">
        <f t="shared" si="9"/>
        <v>0.6428300231733023</v>
      </c>
      <c r="Z15" s="101">
        <f t="shared" si="11"/>
        <v>3002.939999999999</v>
      </c>
      <c r="AA15" s="135">
        <f t="shared" si="10"/>
        <v>4.577508694086738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10</v>
      </c>
      <c r="E16" s="135">
        <f t="shared" si="0"/>
        <v>1.447157059955717</v>
      </c>
      <c r="F16" s="119">
        <v>9457.7</v>
      </c>
      <c r="G16" s="135">
        <f t="shared" si="1"/>
        <v>65.15452128026014</v>
      </c>
      <c r="H16" s="161">
        <f>SUM(H61:H64)</f>
        <v>1660.9300000000003</v>
      </c>
      <c r="I16" s="135">
        <f t="shared" si="2"/>
        <v>19.7741767654941</v>
      </c>
      <c r="J16" s="119">
        <v>2901.9</v>
      </c>
      <c r="K16" s="135">
        <f t="shared" si="3"/>
        <v>17.590428343508897</v>
      </c>
      <c r="L16" s="119">
        <v>2651.15</v>
      </c>
      <c r="M16" s="135">
        <f t="shared" si="4"/>
        <v>27.667648007280217</v>
      </c>
      <c r="N16" s="136">
        <v>2936.68</v>
      </c>
      <c r="O16" s="135">
        <f t="shared" si="5"/>
        <v>28.621552028287446</v>
      </c>
      <c r="P16" s="119">
        <f>SUM(P61:P64)</f>
        <v>413.67999999999853</v>
      </c>
      <c r="Q16" s="135">
        <f t="shared" si="6"/>
        <v>22.69961205217261</v>
      </c>
      <c r="R16" s="119">
        <f>SUM(R61:R64)</f>
        <v>145.25</v>
      </c>
      <c r="S16" s="135">
        <f t="shared" si="6"/>
        <v>12.952328298050686</v>
      </c>
      <c r="T16" s="119">
        <f>SUM(T61:T64)</f>
        <v>331.8100000000001</v>
      </c>
      <c r="U16" s="135">
        <f t="shared" si="7"/>
        <v>36.082776919898215</v>
      </c>
      <c r="V16" s="119">
        <f>SUM(V61:V64)</f>
        <v>0</v>
      </c>
      <c r="W16" s="135">
        <f t="shared" si="8"/>
        <v>0</v>
      </c>
      <c r="X16" s="119">
        <f>SUM(X61:X64)</f>
        <v>0.5</v>
      </c>
      <c r="Y16" s="135">
        <f t="shared" si="9"/>
        <v>0.06546130582212854</v>
      </c>
      <c r="Z16" s="101">
        <f t="shared" si="11"/>
        <v>20509.600000000002</v>
      </c>
      <c r="AA16" s="135">
        <f t="shared" si="10"/>
        <v>31.26365239140356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1502.57</v>
      </c>
      <c r="G17" s="135">
        <f t="shared" si="1"/>
        <v>10.351272406618993</v>
      </c>
      <c r="H17" s="161">
        <f>SUM(H65:H67)</f>
        <v>5.2</v>
      </c>
      <c r="I17" s="135">
        <f t="shared" si="2"/>
        <v>0.06190852063637198</v>
      </c>
      <c r="J17" s="119">
        <v>60.01</v>
      </c>
      <c r="K17" s="135">
        <f t="shared" si="3"/>
        <v>0.3637622264357728</v>
      </c>
      <c r="L17" s="119">
        <v>118.03</v>
      </c>
      <c r="M17" s="135">
        <f t="shared" si="4"/>
        <v>1.2317720590307164</v>
      </c>
      <c r="N17" s="136">
        <v>870.87</v>
      </c>
      <c r="O17" s="135">
        <f t="shared" si="5"/>
        <v>8.48769733674581</v>
      </c>
      <c r="P17" s="119">
        <f>SUM(P65:P67)</f>
        <v>50.98999999999999</v>
      </c>
      <c r="Q17" s="135">
        <f t="shared" si="6"/>
        <v>2.7979433826636178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1.5</v>
      </c>
      <c r="W17" s="135">
        <f t="shared" si="8"/>
        <v>0.14577401140924595</v>
      </c>
      <c r="X17" s="119">
        <f>SUM(X65:X67)</f>
        <v>0.01</v>
      </c>
      <c r="Y17" s="135">
        <f t="shared" si="9"/>
        <v>0.0013092261164425708</v>
      </c>
      <c r="Z17" s="101">
        <f t="shared" si="11"/>
        <v>2609.18</v>
      </c>
      <c r="AA17" s="135">
        <f t="shared" si="10"/>
        <v>3.9772836401783715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629.85</v>
      </c>
      <c r="E18" s="137">
        <f t="shared" si="0"/>
        <v>91.14918742131084</v>
      </c>
      <c r="F18" s="120">
        <v>215.56</v>
      </c>
      <c r="G18" s="137">
        <f t="shared" si="1"/>
        <v>1.485002548946665</v>
      </c>
      <c r="H18" s="162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46.66</v>
      </c>
      <c r="M18" s="137">
        <f t="shared" si="4"/>
        <v>0.4869481002658072</v>
      </c>
      <c r="N18" s="138">
        <v>3137.92</v>
      </c>
      <c r="O18" s="137">
        <f t="shared" si="5"/>
        <v>30.582882895175423</v>
      </c>
      <c r="P18" s="120">
        <f>SUM(P68)</f>
        <v>170.23000000000005</v>
      </c>
      <c r="Q18" s="137">
        <f t="shared" si="6"/>
        <v>9.340927672697154</v>
      </c>
      <c r="R18" s="120">
        <f>SUM(R68)</f>
        <v>549</v>
      </c>
      <c r="S18" s="137">
        <f t="shared" si="6"/>
        <v>48.95578819710724</v>
      </c>
      <c r="T18" s="120">
        <f>SUM(T68)</f>
        <v>244.94000000000003</v>
      </c>
      <c r="U18" s="137">
        <f t="shared" si="7"/>
        <v>26.63607298984319</v>
      </c>
      <c r="V18" s="120">
        <f>SUM(V68)</f>
        <v>0</v>
      </c>
      <c r="W18" s="137">
        <f t="shared" si="8"/>
        <v>0</v>
      </c>
      <c r="X18" s="120">
        <f>SUM(X68)</f>
        <v>720.01</v>
      </c>
      <c r="Y18" s="137">
        <f t="shared" si="9"/>
        <v>94.26558960998155</v>
      </c>
      <c r="Z18" s="104">
        <f t="shared" si="11"/>
        <v>5714.17</v>
      </c>
      <c r="AA18" s="137">
        <f t="shared" si="10"/>
        <v>8.710351473718964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691.01</v>
      </c>
      <c r="E19" s="141">
        <f t="shared" si="0"/>
        <v>100</v>
      </c>
      <c r="F19" s="140">
        <f>SUM(F10:F18)</f>
        <v>14515.800000000001</v>
      </c>
      <c r="G19" s="141">
        <f t="shared" si="1"/>
        <v>100</v>
      </c>
      <c r="H19" s="140">
        <f>SUM(H10:H18)</f>
        <v>8399.49</v>
      </c>
      <c r="I19" s="141">
        <f t="shared" si="2"/>
        <v>100</v>
      </c>
      <c r="J19" s="140">
        <f>SUM(J10:J18)</f>
        <v>16497.039999999997</v>
      </c>
      <c r="K19" s="141">
        <f t="shared" si="3"/>
        <v>100</v>
      </c>
      <c r="L19" s="140">
        <f>SUM(L10:L18)</f>
        <v>9582.130000000001</v>
      </c>
      <c r="M19" s="141">
        <f t="shared" si="4"/>
        <v>100</v>
      </c>
      <c r="N19" s="117">
        <f>SUM(N10:N18)</f>
        <v>10260.380000000001</v>
      </c>
      <c r="O19" s="141">
        <f t="shared" si="5"/>
        <v>100</v>
      </c>
      <c r="P19" s="117">
        <f>SUM(P10:P18)</f>
        <v>1822.4099999999983</v>
      </c>
      <c r="Q19" s="141">
        <f t="shared" si="6"/>
        <v>100</v>
      </c>
      <c r="R19" s="117">
        <f>SUM(R10:R18)</f>
        <v>1121.42</v>
      </c>
      <c r="S19" s="141">
        <f t="shared" si="6"/>
        <v>100</v>
      </c>
      <c r="T19" s="140">
        <f>SUM(T10:T18)</f>
        <v>919.5800000000002</v>
      </c>
      <c r="U19" s="141">
        <f t="shared" si="7"/>
        <v>100</v>
      </c>
      <c r="V19" s="140">
        <f>SUM(V10:V18)</f>
        <v>1028.99</v>
      </c>
      <c r="W19" s="141">
        <f t="shared" si="8"/>
        <v>100</v>
      </c>
      <c r="X19" s="140">
        <f>SUM(X10:X18)</f>
        <v>763.81</v>
      </c>
      <c r="Y19" s="141">
        <f t="shared" si="9"/>
        <v>100</v>
      </c>
      <c r="Z19" s="117">
        <f>SUM(Z10:Z18)</f>
        <v>65602.06000000001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30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1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7" t="s">
        <v>253</v>
      </c>
      <c r="AA28" s="229" t="s">
        <v>3</v>
      </c>
    </row>
    <row r="29" spans="1:27" s="2" customFormat="1" ht="15">
      <c r="A29" s="232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8"/>
      <c r="AA29" s="203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 aca="true" t="shared" si="12" ref="I30:I68">((H30/H$69*100))</f>
        <v>0</v>
      </c>
      <c r="J30" s="151">
        <v>0.2</v>
      </c>
      <c r="K30" s="151">
        <f aca="true" t="shared" si="13" ref="K30:K68">((J30/J$69*100))</f>
        <v>0.0012123386983361863</v>
      </c>
      <c r="L30" s="151">
        <v>19.4</v>
      </c>
      <c r="M30" s="151">
        <f aca="true" t="shared" si="14" ref="M30:M68">((L30/L$69*100))</f>
        <v>0.20246020456829533</v>
      </c>
      <c r="N30" s="151">
        <v>59.580000000000005</v>
      </c>
      <c r="O30" s="151">
        <f aca="true" t="shared" si="15" ref="O30:O68">((N30/N$69*100))</f>
        <v>0.5806802477101244</v>
      </c>
      <c r="P30" s="151">
        <v>0.03</v>
      </c>
      <c r="Q30" s="151">
        <f aca="true" t="shared" si="16" ref="Q30:Q68">((P30/P$69*100))</f>
        <v>0.0016461718274153477</v>
      </c>
      <c r="R30" s="151">
        <v>237.2</v>
      </c>
      <c r="S30" s="151">
        <f aca="true" t="shared" si="17" ref="S30:S68">((R30/R$69*100))</f>
        <v>21.15175402614542</v>
      </c>
      <c r="T30" s="151">
        <v>14.2</v>
      </c>
      <c r="U30" s="151">
        <f aca="true" t="shared" si="18" ref="U30:U68">((T30/T$69*100))</f>
        <v>1.5441832140759908</v>
      </c>
      <c r="V30" s="151">
        <v>7</v>
      </c>
      <c r="W30" s="151">
        <f aca="true" t="shared" si="19" ref="W30:W68">((V30/V$69*100))</f>
        <v>0.6802787199098145</v>
      </c>
      <c r="X30" s="151">
        <v>5</v>
      </c>
      <c r="Y30" s="151">
        <f aca="true" t="shared" si="20" ref="Y30:Y68">((X30/X$69*100))</f>
        <v>0.6546130582212855</v>
      </c>
      <c r="Z30" s="151">
        <f>B30+D30+F30+H30+J30+L30+N30+P30+R30+T30+V30+X30</f>
        <v>342.60999999999996</v>
      </c>
      <c r="AA30" s="151">
        <f aca="true" t="shared" si="21" ref="AA30:AA68">((Z30/Z$69*100))</f>
        <v>0.5222549413844627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>
        <v>11.6</v>
      </c>
      <c r="G31" s="151">
        <f t="shared" si="22"/>
        <v>0.07991292247068713</v>
      </c>
      <c r="H31" s="151">
        <v>6.05</v>
      </c>
      <c r="I31" s="151">
        <f t="shared" si="12"/>
        <v>0.07202818266347122</v>
      </c>
      <c r="J31" s="151"/>
      <c r="K31" s="151">
        <f t="shared" si="13"/>
        <v>0</v>
      </c>
      <c r="L31" s="151">
        <v>142.95</v>
      </c>
      <c r="M31" s="151">
        <f t="shared" si="14"/>
        <v>1.491839497063805</v>
      </c>
      <c r="N31" s="151">
        <v>1045.0100000000002</v>
      </c>
      <c r="O31" s="151">
        <f t="shared" si="15"/>
        <v>10.18490543235242</v>
      </c>
      <c r="P31" s="151">
        <v>67.44999999999999</v>
      </c>
      <c r="Q31" s="151">
        <f t="shared" si="16"/>
        <v>3.701142991972173</v>
      </c>
      <c r="R31" s="151">
        <v>9.3</v>
      </c>
      <c r="S31" s="151">
        <f t="shared" si="17"/>
        <v>0.8293057016996308</v>
      </c>
      <c r="T31" s="151">
        <v>168.98</v>
      </c>
      <c r="U31" s="151">
        <f t="shared" si="18"/>
        <v>18.37578024750429</v>
      </c>
      <c r="V31" s="151">
        <v>186.02</v>
      </c>
      <c r="W31" s="151">
        <f t="shared" si="19"/>
        <v>18.077921068231955</v>
      </c>
      <c r="X31" s="151">
        <v>10</v>
      </c>
      <c r="Y31" s="151">
        <f t="shared" si="20"/>
        <v>1.309226116442571</v>
      </c>
      <c r="Z31" s="151">
        <f aca="true" t="shared" si="23" ref="Z31:Z68">B31+D31+F31+H31+J31+L31+N31+P31+R31+T31+V31+X31</f>
        <v>1647.3600000000001</v>
      </c>
      <c r="AA31" s="151">
        <f t="shared" si="21"/>
        <v>2.511140656253783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/>
      <c r="G32" s="151">
        <f t="shared" si="22"/>
        <v>0</v>
      </c>
      <c r="H32" s="151"/>
      <c r="I32" s="151">
        <f t="shared" si="12"/>
        <v>0</v>
      </c>
      <c r="J32" s="151"/>
      <c r="K32" s="151">
        <f t="shared" si="13"/>
        <v>0</v>
      </c>
      <c r="L32" s="151">
        <v>93.60000000000001</v>
      </c>
      <c r="M32" s="151">
        <f t="shared" si="14"/>
        <v>0.9768183065769301</v>
      </c>
      <c r="N32" s="151">
        <v>0.04</v>
      </c>
      <c r="O32" s="151">
        <f t="shared" si="15"/>
        <v>0.00038984910890239974</v>
      </c>
      <c r="P32" s="151">
        <v>18.03</v>
      </c>
      <c r="Q32" s="151">
        <f t="shared" si="16"/>
        <v>0.989349268276624</v>
      </c>
      <c r="R32" s="151"/>
      <c r="S32" s="151">
        <f t="shared" si="17"/>
        <v>0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111.67000000000002</v>
      </c>
      <c r="AA32" s="151">
        <f t="shared" si="21"/>
        <v>0.170223313109375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/>
      <c r="G33" s="151">
        <f t="shared" si="22"/>
        <v>0</v>
      </c>
      <c r="H33" s="151">
        <v>7</v>
      </c>
      <c r="I33" s="151">
        <f t="shared" si="12"/>
        <v>0.08333839316434687</v>
      </c>
      <c r="J33" s="151"/>
      <c r="K33" s="151">
        <f t="shared" si="13"/>
        <v>0</v>
      </c>
      <c r="L33" s="151">
        <v>5.3</v>
      </c>
      <c r="M33" s="151">
        <f t="shared" si="14"/>
        <v>0.05531129300061677</v>
      </c>
      <c r="N33" s="151"/>
      <c r="O33" s="151">
        <f t="shared" si="15"/>
        <v>0</v>
      </c>
      <c r="P33" s="151">
        <v>152.76000000000002</v>
      </c>
      <c r="Q33" s="151">
        <f t="shared" si="16"/>
        <v>8.382306945198952</v>
      </c>
      <c r="R33" s="151"/>
      <c r="S33" s="151">
        <f t="shared" si="17"/>
        <v>0</v>
      </c>
      <c r="T33" s="151"/>
      <c r="U33" s="151">
        <f t="shared" si="18"/>
        <v>0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165.06000000000003</v>
      </c>
      <c r="AA33" s="151">
        <f t="shared" si="21"/>
        <v>0.2516079525551485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/>
      <c r="G34" s="151">
        <f t="shared" si="22"/>
        <v>0</v>
      </c>
      <c r="H34" s="151"/>
      <c r="I34" s="151">
        <f t="shared" si="12"/>
        <v>0</v>
      </c>
      <c r="J34" s="151">
        <v>0.5</v>
      </c>
      <c r="K34" s="151">
        <f t="shared" si="13"/>
        <v>0.003030846745840466</v>
      </c>
      <c r="L34" s="151">
        <v>128.5</v>
      </c>
      <c r="M34" s="151">
        <f t="shared" si="14"/>
        <v>1.341037952939482</v>
      </c>
      <c r="N34" s="151">
        <v>29.59</v>
      </c>
      <c r="O34" s="151">
        <f t="shared" si="15"/>
        <v>0.28839087831055016</v>
      </c>
      <c r="P34" s="151">
        <v>19.8</v>
      </c>
      <c r="Q34" s="151">
        <f t="shared" si="16"/>
        <v>1.0864734060941295</v>
      </c>
      <c r="R34" s="151"/>
      <c r="S34" s="151">
        <f t="shared" si="17"/>
        <v>0</v>
      </c>
      <c r="T34" s="151">
        <v>13.799999999999999</v>
      </c>
      <c r="U34" s="151">
        <f t="shared" si="18"/>
        <v>1.500685095369625</v>
      </c>
      <c r="V34" s="151">
        <v>10</v>
      </c>
      <c r="W34" s="151">
        <f t="shared" si="19"/>
        <v>0.9718267427283064</v>
      </c>
      <c r="X34" s="151"/>
      <c r="Y34" s="151">
        <f t="shared" si="20"/>
        <v>0</v>
      </c>
      <c r="Z34" s="151">
        <f t="shared" si="23"/>
        <v>202.19000000000003</v>
      </c>
      <c r="AA34" s="151">
        <f t="shared" si="21"/>
        <v>0.30820678496986237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2</v>
      </c>
      <c r="M35" s="151">
        <f t="shared" si="14"/>
        <v>0.02087218603796859</v>
      </c>
      <c r="N35" s="151">
        <v>0.29000000000000004</v>
      </c>
      <c r="O35" s="151">
        <f t="shared" si="15"/>
        <v>0.002826406039542398</v>
      </c>
      <c r="P35" s="151">
        <v>2.0300000000000002</v>
      </c>
      <c r="Q35" s="151">
        <f t="shared" si="16"/>
        <v>0.11139096032177188</v>
      </c>
      <c r="R35" s="151"/>
      <c r="S35" s="151">
        <f t="shared" si="17"/>
        <v>0</v>
      </c>
      <c r="T35" s="151">
        <v>1.25</v>
      </c>
      <c r="U35" s="151">
        <f t="shared" si="18"/>
        <v>0.13593162095739356</v>
      </c>
      <c r="V35" s="151">
        <v>2</v>
      </c>
      <c r="W35" s="151">
        <f t="shared" si="19"/>
        <v>0.19436534854566126</v>
      </c>
      <c r="X35" s="151"/>
      <c r="Y35" s="151">
        <f t="shared" si="20"/>
        <v>0</v>
      </c>
      <c r="Z35" s="151">
        <f t="shared" si="23"/>
        <v>7.57</v>
      </c>
      <c r="AA35" s="151">
        <f t="shared" si="21"/>
        <v>0.01153927178506285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/>
      <c r="K36" s="151">
        <f t="shared" si="13"/>
        <v>0</v>
      </c>
      <c r="L36" s="151">
        <v>259</v>
      </c>
      <c r="M36" s="151">
        <f t="shared" si="14"/>
        <v>2.7029480919169324</v>
      </c>
      <c r="N36" s="151">
        <v>0.25</v>
      </c>
      <c r="O36" s="151">
        <f t="shared" si="15"/>
        <v>0.002436556930639998</v>
      </c>
      <c r="P36" s="151">
        <v>1.5</v>
      </c>
      <c r="Q36" s="151">
        <f t="shared" si="16"/>
        <v>0.08230859137076739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260.75</v>
      </c>
      <c r="AA36" s="151">
        <f t="shared" si="21"/>
        <v>0.3974722744986972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>
        <v>11</v>
      </c>
      <c r="I37" s="151">
        <f t="shared" si="12"/>
        <v>0.1309603321154022</v>
      </c>
      <c r="J37" s="151"/>
      <c r="K37" s="151">
        <f t="shared" si="13"/>
        <v>0</v>
      </c>
      <c r="L37" s="151"/>
      <c r="M37" s="151">
        <f t="shared" si="14"/>
        <v>0</v>
      </c>
      <c r="N37" s="151">
        <v>1.45</v>
      </c>
      <c r="O37" s="151">
        <f t="shared" si="15"/>
        <v>0.01413203019771199</v>
      </c>
      <c r="P37" s="151">
        <v>57.5</v>
      </c>
      <c r="Q37" s="151">
        <f t="shared" si="16"/>
        <v>3.1551626692127495</v>
      </c>
      <c r="R37" s="151"/>
      <c r="S37" s="151">
        <f t="shared" si="17"/>
        <v>0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69.95</v>
      </c>
      <c r="AA37" s="151">
        <f t="shared" si="21"/>
        <v>0.1066277491895834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>
        <v>1.5</v>
      </c>
      <c r="G38" s="152">
        <f t="shared" si="22"/>
        <v>0.010333567560864716</v>
      </c>
      <c r="H38" s="152"/>
      <c r="I38" s="152">
        <f t="shared" si="12"/>
        <v>0</v>
      </c>
      <c r="J38" s="152">
        <v>150</v>
      </c>
      <c r="K38" s="152">
        <f t="shared" si="13"/>
        <v>0.9092540237521398</v>
      </c>
      <c r="L38" s="152">
        <v>1159.16</v>
      </c>
      <c r="M38" s="152">
        <f t="shared" si="14"/>
        <v>12.097101583885838</v>
      </c>
      <c r="N38" s="152">
        <v>4.75</v>
      </c>
      <c r="O38" s="152">
        <f t="shared" si="15"/>
        <v>0.04629458168215996</v>
      </c>
      <c r="P38" s="152">
        <v>7.1</v>
      </c>
      <c r="Q38" s="152">
        <f t="shared" si="16"/>
        <v>0.3895939991549656</v>
      </c>
      <c r="R38" s="152">
        <v>2</v>
      </c>
      <c r="S38" s="152">
        <f t="shared" si="17"/>
        <v>0.17834531219346897</v>
      </c>
      <c r="T38" s="152">
        <v>0.2</v>
      </c>
      <c r="U38" s="152">
        <f t="shared" si="18"/>
        <v>0.021749059353182974</v>
      </c>
      <c r="V38" s="152"/>
      <c r="W38" s="152">
        <f t="shared" si="19"/>
        <v>0</v>
      </c>
      <c r="X38" s="152"/>
      <c r="Y38" s="152">
        <f t="shared" si="20"/>
        <v>0</v>
      </c>
      <c r="Z38" s="152">
        <f t="shared" si="23"/>
        <v>1324.71</v>
      </c>
      <c r="AA38" s="152">
        <f t="shared" si="21"/>
        <v>2.0193115886909654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22"/>
        <v>0</v>
      </c>
      <c r="H39" s="153">
        <v>0</v>
      </c>
      <c r="I39" s="153">
        <f t="shared" si="12"/>
        <v>0</v>
      </c>
      <c r="J39" s="153">
        <v>38.05</v>
      </c>
      <c r="K39" s="153">
        <f t="shared" si="13"/>
        <v>0.23064743735845944</v>
      </c>
      <c r="L39" s="153">
        <v>11</v>
      </c>
      <c r="M39" s="153">
        <f t="shared" si="14"/>
        <v>0.11479702320882726</v>
      </c>
      <c r="N39" s="153">
        <v>73.46000000000001</v>
      </c>
      <c r="O39" s="153">
        <f t="shared" si="15"/>
        <v>0.7159578884992571</v>
      </c>
      <c r="P39" s="153">
        <v>123.21000000000001</v>
      </c>
      <c r="Q39" s="153">
        <f t="shared" si="16"/>
        <v>6.760827695194833</v>
      </c>
      <c r="R39" s="153">
        <v>0</v>
      </c>
      <c r="S39" s="153">
        <f t="shared" si="17"/>
        <v>0</v>
      </c>
      <c r="T39" s="153">
        <v>1.8</v>
      </c>
      <c r="U39" s="153">
        <f t="shared" si="18"/>
        <v>0.19574153417864673</v>
      </c>
      <c r="V39" s="153">
        <v>54.5</v>
      </c>
      <c r="W39" s="153">
        <f t="shared" si="19"/>
        <v>5.2964557478692695</v>
      </c>
      <c r="X39" s="153">
        <v>0</v>
      </c>
      <c r="Y39" s="153">
        <f t="shared" si="20"/>
        <v>0</v>
      </c>
      <c r="Z39" s="153">
        <f t="shared" si="23"/>
        <v>302.02000000000004</v>
      </c>
      <c r="AA39" s="153">
        <f t="shared" si="21"/>
        <v>0.4603818843493636</v>
      </c>
    </row>
    <row r="40" spans="1:27" s="2" customFormat="1" ht="12.75">
      <c r="A40" s="110" t="s">
        <v>188</v>
      </c>
      <c r="B40" s="151"/>
      <c r="C40" s="151"/>
      <c r="D40" s="151">
        <v>2</v>
      </c>
      <c r="E40" s="151">
        <f t="shared" si="22"/>
        <v>0.2894314119911434</v>
      </c>
      <c r="F40" s="151"/>
      <c r="G40" s="151">
        <f t="shared" si="22"/>
        <v>0</v>
      </c>
      <c r="H40" s="151">
        <v>21.5</v>
      </c>
      <c r="I40" s="151">
        <f t="shared" si="12"/>
        <v>0.2559679218619225</v>
      </c>
      <c r="J40" s="151">
        <v>2159.55</v>
      </c>
      <c r="K40" s="151">
        <f t="shared" si="13"/>
        <v>13.090530179959556</v>
      </c>
      <c r="L40" s="151">
        <v>75.62</v>
      </c>
      <c r="M40" s="151">
        <f t="shared" si="14"/>
        <v>0.7891773540955925</v>
      </c>
      <c r="N40" s="151">
        <v>270.86999999999995</v>
      </c>
      <c r="O40" s="151">
        <f t="shared" si="15"/>
        <v>2.6399607032098245</v>
      </c>
      <c r="P40" s="151">
        <v>412.84999999999997</v>
      </c>
      <c r="Q40" s="151">
        <f t="shared" si="16"/>
        <v>22.65406796494754</v>
      </c>
      <c r="R40" s="151">
        <v>0</v>
      </c>
      <c r="S40" s="151">
        <f t="shared" si="17"/>
        <v>0</v>
      </c>
      <c r="T40" s="151">
        <v>18.85</v>
      </c>
      <c r="U40" s="151">
        <f t="shared" si="18"/>
        <v>2.049848844037495</v>
      </c>
      <c r="V40" s="151">
        <v>0</v>
      </c>
      <c r="W40" s="151">
        <f t="shared" si="19"/>
        <v>0</v>
      </c>
      <c r="X40" s="151">
        <v>0</v>
      </c>
      <c r="Y40" s="151">
        <f t="shared" si="20"/>
        <v>0</v>
      </c>
      <c r="Z40" s="151">
        <f t="shared" si="23"/>
        <v>2961.24</v>
      </c>
      <c r="AA40" s="151">
        <f t="shared" si="21"/>
        <v>4.5139436170144664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13.5</v>
      </c>
      <c r="G41" s="151">
        <f t="shared" si="22"/>
        <v>0.09300210804778243</v>
      </c>
      <c r="H41" s="151"/>
      <c r="I41" s="151">
        <f t="shared" si="12"/>
        <v>0</v>
      </c>
      <c r="J41" s="151">
        <v>6.5</v>
      </c>
      <c r="K41" s="151">
        <f t="shared" si="13"/>
        <v>0.039401007695926055</v>
      </c>
      <c r="L41" s="151">
        <v>48</v>
      </c>
      <c r="M41" s="151">
        <f t="shared" si="14"/>
        <v>0.5009324649112462</v>
      </c>
      <c r="N41" s="151">
        <v>73.75</v>
      </c>
      <c r="O41" s="151">
        <f t="shared" si="15"/>
        <v>0.7187842945387994</v>
      </c>
      <c r="P41" s="151">
        <v>4.02</v>
      </c>
      <c r="Q41" s="151">
        <f t="shared" si="16"/>
        <v>0.22058702487365656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145.77</v>
      </c>
      <c r="AA41" s="151">
        <f t="shared" si="21"/>
        <v>0.22220338812531198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/>
      <c r="G42" s="151">
        <f t="shared" si="22"/>
        <v>0</v>
      </c>
      <c r="H42" s="151"/>
      <c r="I42" s="151">
        <f t="shared" si="12"/>
        <v>0</v>
      </c>
      <c r="J42" s="151">
        <v>0.2</v>
      </c>
      <c r="K42" s="151">
        <f t="shared" si="13"/>
        <v>0.0012123386983361863</v>
      </c>
      <c r="L42" s="151">
        <v>2</v>
      </c>
      <c r="M42" s="151">
        <f t="shared" si="14"/>
        <v>0.02087218603796859</v>
      </c>
      <c r="N42" s="151">
        <v>9.25</v>
      </c>
      <c r="O42" s="151">
        <f t="shared" si="15"/>
        <v>0.09015260643367992</v>
      </c>
      <c r="P42" s="151">
        <v>0.31</v>
      </c>
      <c r="Q42" s="151">
        <f t="shared" si="16"/>
        <v>0.017010442216625257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11.76</v>
      </c>
      <c r="AA42" s="151">
        <f t="shared" si="21"/>
        <v>0.017926266339807016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/>
      <c r="G43" s="151">
        <f t="shared" si="22"/>
        <v>0</v>
      </c>
      <c r="H43" s="151">
        <v>45</v>
      </c>
      <c r="I43" s="151">
        <f t="shared" si="12"/>
        <v>0.5357468131993728</v>
      </c>
      <c r="J43" s="151">
        <v>1</v>
      </c>
      <c r="K43" s="151">
        <f t="shared" si="13"/>
        <v>0.006061693491680932</v>
      </c>
      <c r="L43" s="151"/>
      <c r="M43" s="151">
        <f t="shared" si="14"/>
        <v>0</v>
      </c>
      <c r="N43" s="151">
        <v>5.2299999999999995</v>
      </c>
      <c r="O43" s="151">
        <f t="shared" si="15"/>
        <v>0.05097277098898876</v>
      </c>
      <c r="P43" s="151">
        <v>0.36</v>
      </c>
      <c r="Q43" s="151">
        <f t="shared" si="16"/>
        <v>0.01975406192898417</v>
      </c>
      <c r="R43" s="151"/>
      <c r="S43" s="151">
        <f t="shared" si="17"/>
        <v>0</v>
      </c>
      <c r="T43" s="151">
        <v>17</v>
      </c>
      <c r="U43" s="151">
        <f t="shared" si="18"/>
        <v>1.8486700450205524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68.59</v>
      </c>
      <c r="AA43" s="151">
        <f t="shared" si="21"/>
        <v>0.10455464355844926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22"/>
        <v>0</v>
      </c>
      <c r="F44" s="151"/>
      <c r="G44" s="151">
        <f t="shared" si="22"/>
        <v>0</v>
      </c>
      <c r="H44" s="151">
        <v>0.15000000000000002</v>
      </c>
      <c r="I44" s="151">
        <f t="shared" si="12"/>
        <v>0.0017858227106645759</v>
      </c>
      <c r="J44" s="151"/>
      <c r="K44" s="151">
        <f t="shared" si="13"/>
        <v>0</v>
      </c>
      <c r="L44" s="151">
        <v>122.00999999999999</v>
      </c>
      <c r="M44" s="151">
        <f t="shared" si="14"/>
        <v>1.2733077092462737</v>
      </c>
      <c r="N44" s="151">
        <v>0.7000000000000001</v>
      </c>
      <c r="O44" s="151">
        <f t="shared" si="15"/>
        <v>0.006822359405791995</v>
      </c>
      <c r="P44" s="151">
        <v>1.2</v>
      </c>
      <c r="Q44" s="151">
        <f t="shared" si="16"/>
        <v>0.0658468730966139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124.06</v>
      </c>
      <c r="AA44" s="151">
        <f t="shared" si="21"/>
        <v>0.18910991514595737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22"/>
        <v>0</v>
      </c>
      <c r="F45" s="151"/>
      <c r="G45" s="151">
        <f t="shared" si="22"/>
        <v>0</v>
      </c>
      <c r="H45" s="151">
        <v>0.4</v>
      </c>
      <c r="I45" s="151">
        <f t="shared" si="12"/>
        <v>0.004762193895105535</v>
      </c>
      <c r="J45" s="151">
        <v>3.65</v>
      </c>
      <c r="K45" s="151">
        <f t="shared" si="13"/>
        <v>0.0221251812446354</v>
      </c>
      <c r="L45" s="151">
        <v>387.00000000000006</v>
      </c>
      <c r="M45" s="151">
        <f t="shared" si="14"/>
        <v>4.038767998346923</v>
      </c>
      <c r="N45" s="151">
        <v>17.150000000000002</v>
      </c>
      <c r="O45" s="151">
        <f t="shared" si="15"/>
        <v>0.16714780544190389</v>
      </c>
      <c r="P45" s="151">
        <v>44.43</v>
      </c>
      <c r="Q45" s="151">
        <f t="shared" si="16"/>
        <v>2.43798047640213</v>
      </c>
      <c r="R45" s="151">
        <v>7</v>
      </c>
      <c r="S45" s="151">
        <f t="shared" si="17"/>
        <v>0.6242085926771415</v>
      </c>
      <c r="T45" s="151">
        <v>0</v>
      </c>
      <c r="U45" s="151">
        <f t="shared" si="18"/>
        <v>0</v>
      </c>
      <c r="V45" s="151">
        <v>0</v>
      </c>
      <c r="W45" s="151">
        <f t="shared" si="19"/>
        <v>0</v>
      </c>
      <c r="X45" s="151">
        <v>0</v>
      </c>
      <c r="Y45" s="151">
        <f t="shared" si="20"/>
        <v>0</v>
      </c>
      <c r="Z45" s="151">
        <f t="shared" si="23"/>
        <v>459.63000000000005</v>
      </c>
      <c r="AA45" s="151">
        <f t="shared" si="21"/>
        <v>0.7006334862045493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>
        <v>0.3</v>
      </c>
      <c r="G46" s="152">
        <f t="shared" si="22"/>
        <v>0.002066713512172943</v>
      </c>
      <c r="H46" s="152"/>
      <c r="I46" s="152">
        <f t="shared" si="12"/>
        <v>0</v>
      </c>
      <c r="J46" s="152">
        <v>2</v>
      </c>
      <c r="K46" s="152">
        <f t="shared" si="13"/>
        <v>0.012123386983361864</v>
      </c>
      <c r="L46" s="152">
        <v>611.75</v>
      </c>
      <c r="M46" s="152">
        <f t="shared" si="14"/>
        <v>6.384279904363643</v>
      </c>
      <c r="N46" s="152">
        <v>33.36</v>
      </c>
      <c r="O46" s="152">
        <f t="shared" si="15"/>
        <v>0.32513415682460134</v>
      </c>
      <c r="P46" s="152">
        <v>1.41</v>
      </c>
      <c r="Q46" s="152">
        <f t="shared" si="16"/>
        <v>0.07737007588852134</v>
      </c>
      <c r="R46" s="152">
        <v>150.5</v>
      </c>
      <c r="S46" s="152">
        <f t="shared" si="17"/>
        <v>13.420484742558541</v>
      </c>
      <c r="T46" s="152"/>
      <c r="U46" s="152">
        <f t="shared" si="18"/>
        <v>0</v>
      </c>
      <c r="V46" s="152"/>
      <c r="W46" s="152">
        <f t="shared" si="19"/>
        <v>0</v>
      </c>
      <c r="X46" s="152"/>
      <c r="Y46" s="152">
        <f t="shared" si="20"/>
        <v>0</v>
      </c>
      <c r="Z46" s="152">
        <f t="shared" si="23"/>
        <v>799.3199999999999</v>
      </c>
      <c r="AA46" s="152">
        <f t="shared" si="21"/>
        <v>1.2184373478515769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22"/>
        <v>0</v>
      </c>
      <c r="F47" s="153"/>
      <c r="G47" s="153">
        <f t="shared" si="22"/>
        <v>0</v>
      </c>
      <c r="H47" s="153">
        <v>15</v>
      </c>
      <c r="I47" s="153">
        <f t="shared" si="12"/>
        <v>0.17858227106645758</v>
      </c>
      <c r="J47" s="153">
        <v>6.05</v>
      </c>
      <c r="K47" s="153">
        <f t="shared" si="13"/>
        <v>0.036673245624669636</v>
      </c>
      <c r="L47" s="153">
        <v>149.5</v>
      </c>
      <c r="M47" s="153">
        <f t="shared" si="14"/>
        <v>1.5601959063381523</v>
      </c>
      <c r="N47" s="153">
        <v>2.4299999999999997</v>
      </c>
      <c r="O47" s="153">
        <f t="shared" si="15"/>
        <v>0.02368333336582078</v>
      </c>
      <c r="P47" s="153">
        <v>6.799999999999999</v>
      </c>
      <c r="Q47" s="153">
        <f t="shared" si="16"/>
        <v>0.3731322808808121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4.09</v>
      </c>
      <c r="Y47" s="153">
        <f t="shared" si="20"/>
        <v>0.5354734816250115</v>
      </c>
      <c r="Z47" s="153">
        <f t="shared" si="23"/>
        <v>183.87000000000003</v>
      </c>
      <c r="AA47" s="153">
        <f t="shared" si="21"/>
        <v>0.28028083264458475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>
        <v>3.53</v>
      </c>
      <c r="G48" s="151">
        <f t="shared" si="22"/>
        <v>0.024318328993234963</v>
      </c>
      <c r="H48" s="151">
        <v>3.2</v>
      </c>
      <c r="I48" s="151">
        <f t="shared" si="12"/>
        <v>0.03809755116084428</v>
      </c>
      <c r="J48" s="151">
        <v>61</v>
      </c>
      <c r="K48" s="151">
        <f t="shared" si="13"/>
        <v>0.36976330299253685</v>
      </c>
      <c r="L48" s="151">
        <v>2.25</v>
      </c>
      <c r="M48" s="151">
        <f t="shared" si="14"/>
        <v>0.023481209292714664</v>
      </c>
      <c r="N48" s="151">
        <v>9.08</v>
      </c>
      <c r="O48" s="151">
        <f t="shared" si="15"/>
        <v>0.08849574772084473</v>
      </c>
      <c r="P48" s="151">
        <v>2.3099999999999996</v>
      </c>
      <c r="Q48" s="151">
        <f t="shared" si="16"/>
        <v>0.12675523071098174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>
        <v>0.01</v>
      </c>
      <c r="Y48" s="151">
        <f t="shared" si="20"/>
        <v>0.0013092261164425708</v>
      </c>
      <c r="Z48" s="151">
        <f t="shared" si="23"/>
        <v>81.38000000000001</v>
      </c>
      <c r="AA48" s="151">
        <f t="shared" si="21"/>
        <v>0.12405098254536523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22"/>
        <v>0</v>
      </c>
      <c r="F49" s="151">
        <v>0.12000000000000001</v>
      </c>
      <c r="G49" s="151">
        <f t="shared" si="22"/>
        <v>0.0008266854048691773</v>
      </c>
      <c r="H49" s="151">
        <v>0</v>
      </c>
      <c r="I49" s="151">
        <f t="shared" si="12"/>
        <v>0</v>
      </c>
      <c r="J49" s="151">
        <v>2803.55</v>
      </c>
      <c r="K49" s="151">
        <f t="shared" si="13"/>
        <v>16.994260788602077</v>
      </c>
      <c r="L49" s="151">
        <v>2.5</v>
      </c>
      <c r="M49" s="151">
        <f t="shared" si="14"/>
        <v>0.026090232547460738</v>
      </c>
      <c r="N49" s="151">
        <v>4.42</v>
      </c>
      <c r="O49" s="151">
        <f t="shared" si="15"/>
        <v>0.04307832653371517</v>
      </c>
      <c r="P49" s="151">
        <v>0</v>
      </c>
      <c r="Q49" s="151">
        <f t="shared" si="16"/>
        <v>0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</v>
      </c>
      <c r="Y49" s="151">
        <f t="shared" si="20"/>
        <v>0</v>
      </c>
      <c r="Z49" s="151">
        <f t="shared" si="23"/>
        <v>2810.59</v>
      </c>
      <c r="AA49" s="151">
        <f t="shared" si="21"/>
        <v>4.284301438095086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/>
      <c r="G50" s="151">
        <f t="shared" si="22"/>
        <v>0</v>
      </c>
      <c r="H50" s="151">
        <v>0</v>
      </c>
      <c r="I50" s="151">
        <f t="shared" si="12"/>
        <v>0</v>
      </c>
      <c r="J50" s="151"/>
      <c r="K50" s="151">
        <f t="shared" si="13"/>
        <v>0</v>
      </c>
      <c r="L50" s="151">
        <v>7.6000000000000005</v>
      </c>
      <c r="M50" s="151">
        <f t="shared" si="14"/>
        <v>0.07931430694428065</v>
      </c>
      <c r="N50" s="151">
        <v>9.37</v>
      </c>
      <c r="O50" s="151">
        <f t="shared" si="15"/>
        <v>0.09132215376038712</v>
      </c>
      <c r="P50" s="151">
        <v>3.55</v>
      </c>
      <c r="Q50" s="151">
        <f t="shared" si="16"/>
        <v>0.1947969995774828</v>
      </c>
      <c r="R50" s="151">
        <v>0</v>
      </c>
      <c r="S50" s="151">
        <f t="shared" si="17"/>
        <v>0</v>
      </c>
      <c r="T50" s="151">
        <v>0</v>
      </c>
      <c r="U50" s="151">
        <f t="shared" si="18"/>
        <v>0</v>
      </c>
      <c r="V50" s="151">
        <v>0</v>
      </c>
      <c r="W50" s="151">
        <f t="shared" si="19"/>
        <v>0</v>
      </c>
      <c r="X50" s="151">
        <v>0.25</v>
      </c>
      <c r="Y50" s="151">
        <f t="shared" si="20"/>
        <v>0.03273065291106427</v>
      </c>
      <c r="Z50" s="151">
        <f t="shared" si="23"/>
        <v>20.77</v>
      </c>
      <c r="AA50" s="151">
        <f t="shared" si="21"/>
        <v>0.03166059114607073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22"/>
        <v>0</v>
      </c>
      <c r="F51" s="151"/>
      <c r="G51" s="151">
        <f t="shared" si="22"/>
        <v>0</v>
      </c>
      <c r="H51" s="151">
        <v>23.4</v>
      </c>
      <c r="I51" s="151">
        <f t="shared" si="12"/>
        <v>0.2785883428636738</v>
      </c>
      <c r="J51" s="151">
        <v>1268.6</v>
      </c>
      <c r="K51" s="151">
        <f t="shared" si="13"/>
        <v>7.689864363546429</v>
      </c>
      <c r="L51" s="151">
        <v>35</v>
      </c>
      <c r="M51" s="151">
        <f t="shared" si="14"/>
        <v>0.36526325566445034</v>
      </c>
      <c r="N51" s="151"/>
      <c r="O51" s="151">
        <f t="shared" si="15"/>
        <v>0</v>
      </c>
      <c r="P51" s="151"/>
      <c r="Q51" s="151">
        <f t="shared" si="16"/>
        <v>0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1327</v>
      </c>
      <c r="AA51" s="151">
        <f t="shared" si="21"/>
        <v>2.0228023327316254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0.2</v>
      </c>
      <c r="G52" s="152">
        <f t="shared" si="22"/>
        <v>0.0013778090081152953</v>
      </c>
      <c r="H52" s="152"/>
      <c r="I52" s="152">
        <f t="shared" si="12"/>
        <v>0</v>
      </c>
      <c r="J52" s="152">
        <v>193</v>
      </c>
      <c r="K52" s="152">
        <f t="shared" si="13"/>
        <v>1.1699068438944198</v>
      </c>
      <c r="L52" s="152">
        <v>38.75</v>
      </c>
      <c r="M52" s="152">
        <f t="shared" si="14"/>
        <v>0.40439860448564147</v>
      </c>
      <c r="N52" s="152">
        <v>5.65</v>
      </c>
      <c r="O52" s="152">
        <f t="shared" si="15"/>
        <v>0.055066186632463966</v>
      </c>
      <c r="P52" s="152">
        <v>0.8</v>
      </c>
      <c r="Q52" s="152">
        <f t="shared" si="16"/>
        <v>0.043897915397742605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238.4</v>
      </c>
      <c r="AA52" s="152">
        <f t="shared" si="21"/>
        <v>0.3634032223988089</v>
      </c>
    </row>
    <row r="53" spans="1:27" s="2" customFormat="1" ht="12.75">
      <c r="A53" s="109" t="s">
        <v>201</v>
      </c>
      <c r="B53" s="151"/>
      <c r="C53" s="151"/>
      <c r="D53" s="151"/>
      <c r="E53" s="151">
        <f t="shared" si="22"/>
        <v>0</v>
      </c>
      <c r="F53" s="151">
        <v>670.6699999999988</v>
      </c>
      <c r="G53" s="151">
        <f t="shared" si="22"/>
        <v>4.620275837363417</v>
      </c>
      <c r="H53" s="151">
        <v>9.600000000000001</v>
      </c>
      <c r="I53" s="151">
        <f t="shared" si="12"/>
        <v>0.11429265348253285</v>
      </c>
      <c r="J53" s="151">
        <v>4035</v>
      </c>
      <c r="K53" s="151">
        <f t="shared" si="13"/>
        <v>24.45893323893256</v>
      </c>
      <c r="L53" s="151">
        <v>11.01</v>
      </c>
      <c r="M53" s="151">
        <f t="shared" si="14"/>
        <v>0.1149013841390171</v>
      </c>
      <c r="N53" s="151">
        <v>11.609999999999994</v>
      </c>
      <c r="O53" s="151">
        <f t="shared" si="15"/>
        <v>0.11315370385892144</v>
      </c>
      <c r="P53" s="151">
        <v>9.04</v>
      </c>
      <c r="Q53" s="151">
        <f t="shared" si="16"/>
        <v>0.4960464439944913</v>
      </c>
      <c r="R53" s="151">
        <v>0</v>
      </c>
      <c r="S53" s="151">
        <f t="shared" si="17"/>
        <v>0</v>
      </c>
      <c r="T53" s="151">
        <v>60.999999999999986</v>
      </c>
      <c r="U53" s="151">
        <f t="shared" si="18"/>
        <v>6.633463102720805</v>
      </c>
      <c r="V53" s="151">
        <v>1.7100000000000002</v>
      </c>
      <c r="W53" s="151">
        <f t="shared" si="19"/>
        <v>0.16618237300654043</v>
      </c>
      <c r="X53" s="151">
        <v>0.26</v>
      </c>
      <c r="Y53" s="151">
        <f t="shared" si="20"/>
        <v>0.03403987902750684</v>
      </c>
      <c r="Z53" s="151">
        <f t="shared" si="23"/>
        <v>4809.899999999999</v>
      </c>
      <c r="AA53" s="151">
        <f t="shared" si="21"/>
        <v>7.331934393523618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>
        <v>1.1</v>
      </c>
      <c r="G54" s="152">
        <f t="shared" si="22"/>
        <v>0.007577949544634124</v>
      </c>
      <c r="H54" s="152"/>
      <c r="I54" s="152">
        <f t="shared" si="12"/>
        <v>0</v>
      </c>
      <c r="J54" s="152"/>
      <c r="K54" s="152">
        <f t="shared" si="13"/>
        <v>0</v>
      </c>
      <c r="L54" s="152"/>
      <c r="M54" s="152">
        <f t="shared" si="14"/>
        <v>0</v>
      </c>
      <c r="N54" s="152">
        <v>4.619999999999999</v>
      </c>
      <c r="O54" s="152">
        <f t="shared" si="15"/>
        <v>0.045027572078227156</v>
      </c>
      <c r="P54" s="152">
        <v>0.15</v>
      </c>
      <c r="Q54" s="152">
        <f t="shared" si="16"/>
        <v>0.008230859137076737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5.869999999999999</v>
      </c>
      <c r="AA54" s="152">
        <f t="shared" si="21"/>
        <v>0.008947889746145169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>
        <v>0.09</v>
      </c>
      <c r="G55" s="153">
        <f t="shared" si="22"/>
        <v>0.0006200140536518829</v>
      </c>
      <c r="H55" s="153">
        <v>60.5</v>
      </c>
      <c r="I55" s="153">
        <f t="shared" si="12"/>
        <v>0.7202818266347122</v>
      </c>
      <c r="J55" s="153"/>
      <c r="K55" s="153">
        <f t="shared" si="13"/>
        <v>0</v>
      </c>
      <c r="L55" s="153">
        <v>47.3</v>
      </c>
      <c r="M55" s="153">
        <f t="shared" si="14"/>
        <v>0.4936271997979571</v>
      </c>
      <c r="N55" s="153">
        <v>770.1999999999998</v>
      </c>
      <c r="O55" s="153">
        <f t="shared" si="15"/>
        <v>7.506544591915705</v>
      </c>
      <c r="P55" s="153">
        <v>11.969999999999997</v>
      </c>
      <c r="Q55" s="153">
        <f t="shared" si="16"/>
        <v>0.6568225591387236</v>
      </c>
      <c r="R55" s="153">
        <v>1.55</v>
      </c>
      <c r="S55" s="153">
        <f t="shared" si="17"/>
        <v>0.13821761694993848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891.6099999999998</v>
      </c>
      <c r="AA55" s="153">
        <f t="shared" si="21"/>
        <v>1.35911890571729</v>
      </c>
    </row>
    <row r="56" spans="1:27" s="2" customFormat="1" ht="12.75">
      <c r="A56" s="110" t="s">
        <v>204</v>
      </c>
      <c r="B56" s="151"/>
      <c r="C56" s="151"/>
      <c r="D56" s="151">
        <v>0.5</v>
      </c>
      <c r="E56" s="151">
        <f t="shared" si="22"/>
        <v>0.07235785299778585</v>
      </c>
      <c r="F56" s="151"/>
      <c r="G56" s="151">
        <f t="shared" si="22"/>
        <v>0</v>
      </c>
      <c r="H56" s="151">
        <v>782.61</v>
      </c>
      <c r="I56" s="151">
        <f t="shared" si="12"/>
        <v>9.317351410621358</v>
      </c>
      <c r="J56" s="151">
        <v>1.1700000000000002</v>
      </c>
      <c r="K56" s="151">
        <f t="shared" si="13"/>
        <v>0.00709218138526669</v>
      </c>
      <c r="L56" s="151">
        <v>43.55</v>
      </c>
      <c r="M56" s="151">
        <f t="shared" si="14"/>
        <v>0.45449185097676603</v>
      </c>
      <c r="N56" s="151">
        <v>30.7</v>
      </c>
      <c r="O56" s="151">
        <f t="shared" si="15"/>
        <v>0.2992091910825918</v>
      </c>
      <c r="P56" s="151">
        <v>8.82</v>
      </c>
      <c r="Q56" s="151">
        <f t="shared" si="16"/>
        <v>0.4839745172601122</v>
      </c>
      <c r="R56" s="151"/>
      <c r="S56" s="151">
        <f t="shared" si="17"/>
        <v>0</v>
      </c>
      <c r="T56" s="151">
        <v>3</v>
      </c>
      <c r="U56" s="151">
        <f t="shared" si="18"/>
        <v>0.3262358902977446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870.35</v>
      </c>
      <c r="AA56" s="151">
        <f t="shared" si="21"/>
        <v>1.326711386807061</v>
      </c>
    </row>
    <row r="57" spans="1:27" s="2" customFormat="1" ht="12.75">
      <c r="A57" s="112" t="s">
        <v>205</v>
      </c>
      <c r="B57" s="152"/>
      <c r="C57" s="152"/>
      <c r="D57" s="152">
        <v>48.66</v>
      </c>
      <c r="E57" s="152">
        <f t="shared" si="22"/>
        <v>7.041866253744519</v>
      </c>
      <c r="F57" s="152">
        <v>1735.649999999997</v>
      </c>
      <c r="G57" s="152">
        <f t="shared" si="22"/>
        <v>11.95697102467654</v>
      </c>
      <c r="H57" s="152">
        <v>5016.969999999999</v>
      </c>
      <c r="I57" s="152">
        <f t="shared" si="12"/>
        <v>59.72945976481904</v>
      </c>
      <c r="J57" s="152">
        <v>2265.449999999999</v>
      </c>
      <c r="K57" s="152">
        <f t="shared" si="13"/>
        <v>13.73246352072856</v>
      </c>
      <c r="L57" s="152">
        <v>2583.3200000000015</v>
      </c>
      <c r="M57" s="152">
        <f t="shared" si="14"/>
        <v>26.959767817802526</v>
      </c>
      <c r="N57" s="152">
        <v>834.1499999999988</v>
      </c>
      <c r="O57" s="152">
        <f t="shared" si="15"/>
        <v>8.129815854773407</v>
      </c>
      <c r="P57" s="152">
        <v>200.2699999999999</v>
      </c>
      <c r="Q57" s="152">
        <f t="shared" si="16"/>
        <v>10.989294395882384</v>
      </c>
      <c r="R57" s="152">
        <v>19.619999999999997</v>
      </c>
      <c r="S57" s="152">
        <f t="shared" si="17"/>
        <v>1.7495675126179306</v>
      </c>
      <c r="T57" s="152">
        <v>33.050000000000004</v>
      </c>
      <c r="U57" s="152">
        <f t="shared" si="18"/>
        <v>3.594032058113487</v>
      </c>
      <c r="V57" s="152">
        <v>766.26</v>
      </c>
      <c r="W57" s="152">
        <f t="shared" si="19"/>
        <v>74.46719598829921</v>
      </c>
      <c r="X57" s="152">
        <v>18.77</v>
      </c>
      <c r="Y57" s="152">
        <f t="shared" si="20"/>
        <v>2.4574174205627055</v>
      </c>
      <c r="Z57" s="152">
        <f t="shared" si="23"/>
        <v>13522.169999999998</v>
      </c>
      <c r="AA57" s="152">
        <f t="shared" si="21"/>
        <v>20.61241674423029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5.6</v>
      </c>
      <c r="G58" s="153">
        <f t="shared" si="22"/>
        <v>0.03857865222722827</v>
      </c>
      <c r="H58" s="153">
        <v>22</v>
      </c>
      <c r="I58" s="153">
        <f t="shared" si="12"/>
        <v>0.2619206642308044</v>
      </c>
      <c r="J58" s="153">
        <v>0.4</v>
      </c>
      <c r="K58" s="153">
        <f t="shared" si="13"/>
        <v>0.0024246773966723725</v>
      </c>
      <c r="L58" s="153"/>
      <c r="M58" s="153">
        <f t="shared" si="14"/>
        <v>0</v>
      </c>
      <c r="N58" s="153">
        <v>0.04</v>
      </c>
      <c r="O58" s="153">
        <f t="shared" si="15"/>
        <v>0.00038984910890239974</v>
      </c>
      <c r="P58" s="153"/>
      <c r="Q58" s="153">
        <f t="shared" si="16"/>
        <v>0</v>
      </c>
      <c r="R58" s="153"/>
      <c r="S58" s="153">
        <f t="shared" si="17"/>
        <v>0</v>
      </c>
      <c r="T58" s="153"/>
      <c r="U58" s="153">
        <f t="shared" si="18"/>
        <v>0</v>
      </c>
      <c r="V58" s="153"/>
      <c r="W58" s="153">
        <f t="shared" si="19"/>
        <v>0</v>
      </c>
      <c r="X58" s="153"/>
      <c r="Y58" s="153">
        <f t="shared" si="20"/>
        <v>0</v>
      </c>
      <c r="Z58" s="153">
        <f t="shared" si="23"/>
        <v>28.04</v>
      </c>
      <c r="AA58" s="153">
        <f t="shared" si="21"/>
        <v>0.042742560218383394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22"/>
        <v>0</v>
      </c>
      <c r="F59" s="151">
        <v>74.75</v>
      </c>
      <c r="G59" s="151">
        <f t="shared" si="22"/>
        <v>0.5149561167830916</v>
      </c>
      <c r="H59" s="151">
        <v>596.68</v>
      </c>
      <c r="I59" s="151">
        <f t="shared" si="12"/>
        <v>7.103764633328927</v>
      </c>
      <c r="J59" s="151">
        <v>109.29999999999998</v>
      </c>
      <c r="K59" s="151">
        <f t="shared" si="13"/>
        <v>0.6625430986407257</v>
      </c>
      <c r="L59" s="151">
        <v>596.5500000000001</v>
      </c>
      <c r="M59" s="151">
        <f t="shared" si="14"/>
        <v>6.225651290475082</v>
      </c>
      <c r="N59" s="151">
        <v>5.749999999999997</v>
      </c>
      <c r="O59" s="151">
        <f t="shared" si="15"/>
        <v>0.05604080940471993</v>
      </c>
      <c r="P59" s="151">
        <v>19.46</v>
      </c>
      <c r="Q59" s="151">
        <f t="shared" si="16"/>
        <v>1.0678167920500887</v>
      </c>
      <c r="R59" s="151">
        <v>0</v>
      </c>
      <c r="S59" s="151">
        <f t="shared" si="17"/>
        <v>0</v>
      </c>
      <c r="T59" s="151">
        <v>9.7</v>
      </c>
      <c r="U59" s="151">
        <f t="shared" si="18"/>
        <v>1.054829378629374</v>
      </c>
      <c r="V59" s="151">
        <v>0</v>
      </c>
      <c r="W59" s="151">
        <f t="shared" si="19"/>
        <v>0</v>
      </c>
      <c r="X59" s="151">
        <v>4.91</v>
      </c>
      <c r="Y59" s="151">
        <f t="shared" si="20"/>
        <v>0.6428300231733023</v>
      </c>
      <c r="Z59" s="151">
        <f t="shared" si="23"/>
        <v>1417.1000000000001</v>
      </c>
      <c r="AA59" s="151">
        <f t="shared" si="21"/>
        <v>2.1601455807942624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22"/>
        <v>0</v>
      </c>
      <c r="F60" s="152">
        <v>821.3599999999999</v>
      </c>
      <c r="G60" s="152">
        <f t="shared" si="22"/>
        <v>5.658386034527894</v>
      </c>
      <c r="H60" s="152">
        <v>112.3</v>
      </c>
      <c r="I60" s="152">
        <f t="shared" si="12"/>
        <v>1.336985936050879</v>
      </c>
      <c r="J60" s="152">
        <v>429.96000000000004</v>
      </c>
      <c r="K60" s="152">
        <f t="shared" si="13"/>
        <v>2.6062857336831335</v>
      </c>
      <c r="L60" s="152">
        <v>181.67</v>
      </c>
      <c r="M60" s="152">
        <f t="shared" si="14"/>
        <v>1.8959250187588768</v>
      </c>
      <c r="N60" s="152">
        <v>2.1599999999999993</v>
      </c>
      <c r="O60" s="152">
        <f t="shared" si="15"/>
        <v>0.021051851880729576</v>
      </c>
      <c r="P60" s="152">
        <v>10.35</v>
      </c>
      <c r="Q60" s="152">
        <f t="shared" si="16"/>
        <v>0.5679292804582948</v>
      </c>
      <c r="R60" s="152"/>
      <c r="S60" s="152">
        <f t="shared" si="17"/>
        <v>0</v>
      </c>
      <c r="T60" s="152"/>
      <c r="U60" s="152">
        <f t="shared" si="18"/>
        <v>0</v>
      </c>
      <c r="V60" s="152"/>
      <c r="W60" s="152">
        <f t="shared" si="19"/>
        <v>0</v>
      </c>
      <c r="X60" s="152"/>
      <c r="Y60" s="152">
        <f t="shared" si="20"/>
        <v>0</v>
      </c>
      <c r="Z60" s="152">
        <f t="shared" si="23"/>
        <v>1557.8</v>
      </c>
      <c r="AA60" s="152">
        <f t="shared" si="21"/>
        <v>2.374620553074096</v>
      </c>
    </row>
    <row r="61" spans="1:27" s="2" customFormat="1" ht="12.75">
      <c r="A61" s="109" t="s">
        <v>209</v>
      </c>
      <c r="B61" s="153"/>
      <c r="C61" s="153"/>
      <c r="D61" s="153">
        <v>10</v>
      </c>
      <c r="E61" s="153">
        <f t="shared" si="22"/>
        <v>1.4471570599557173</v>
      </c>
      <c r="F61" s="153">
        <v>6560.220000000001</v>
      </c>
      <c r="G61" s="153">
        <f t="shared" si="22"/>
        <v>45.19365105609062</v>
      </c>
      <c r="H61" s="153">
        <v>983.5100000000003</v>
      </c>
      <c r="I61" s="153">
        <f t="shared" si="12"/>
        <v>11.709163294438115</v>
      </c>
      <c r="J61" s="153">
        <v>2086.1499999999996</v>
      </c>
      <c r="K61" s="153">
        <f t="shared" si="13"/>
        <v>12.645601877670174</v>
      </c>
      <c r="L61" s="153">
        <v>2617.65</v>
      </c>
      <c r="M61" s="153">
        <f t="shared" si="14"/>
        <v>27.31803889114424</v>
      </c>
      <c r="N61" s="153">
        <v>2128.119999999991</v>
      </c>
      <c r="O61" s="153">
        <f t="shared" si="15"/>
        <v>20.741142140934283</v>
      </c>
      <c r="P61" s="153">
        <v>393.0399999999985</v>
      </c>
      <c r="Q61" s="153">
        <f t="shared" si="16"/>
        <v>21.567045834910857</v>
      </c>
      <c r="R61" s="153">
        <v>145.25</v>
      </c>
      <c r="S61" s="153">
        <f t="shared" si="17"/>
        <v>12.952328298050686</v>
      </c>
      <c r="T61" s="153">
        <v>331.8100000000001</v>
      </c>
      <c r="U61" s="153">
        <f t="shared" si="18"/>
        <v>36.082776919898215</v>
      </c>
      <c r="V61" s="153"/>
      <c r="W61" s="153">
        <f t="shared" si="19"/>
        <v>0</v>
      </c>
      <c r="X61" s="153"/>
      <c r="Y61" s="153">
        <f t="shared" si="20"/>
        <v>0</v>
      </c>
      <c r="Z61" s="153">
        <f t="shared" si="23"/>
        <v>15255.749999999989</v>
      </c>
      <c r="AA61" s="153">
        <f t="shared" si="21"/>
        <v>23.25498620012846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22"/>
        <v>0</v>
      </c>
      <c r="F62" s="151">
        <v>2867.4800000000005</v>
      </c>
      <c r="G62" s="151">
        <f t="shared" si="22"/>
        <v>19.754198872952237</v>
      </c>
      <c r="H62" s="151">
        <v>273.42</v>
      </c>
      <c r="I62" s="151">
        <f t="shared" si="12"/>
        <v>3.2551976369993887</v>
      </c>
      <c r="J62" s="151">
        <v>144.2</v>
      </c>
      <c r="K62" s="151">
        <f t="shared" si="13"/>
        <v>0.8740962015003902</v>
      </c>
      <c r="L62" s="151">
        <v>33.5</v>
      </c>
      <c r="M62" s="151">
        <f t="shared" si="14"/>
        <v>0.3496091161359739</v>
      </c>
      <c r="N62" s="151">
        <v>7.819999999999999</v>
      </c>
      <c r="O62" s="151">
        <f t="shared" si="15"/>
        <v>0.07621550079041914</v>
      </c>
      <c r="P62" s="151">
        <v>20.340000000000007</v>
      </c>
      <c r="Q62" s="151">
        <f t="shared" si="16"/>
        <v>1.1161044989876059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>
        <v>0.5</v>
      </c>
      <c r="Y62" s="151">
        <f t="shared" si="20"/>
        <v>0.06546130582212854</v>
      </c>
      <c r="Z62" s="151">
        <f t="shared" si="23"/>
        <v>3347.2600000000007</v>
      </c>
      <c r="AA62" s="151">
        <f t="shared" si="21"/>
        <v>5.102370260933881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>
        <v>25</v>
      </c>
      <c r="G63" s="151">
        <f t="shared" si="22"/>
        <v>0.1722261260144119</v>
      </c>
      <c r="H63" s="151">
        <v>1.5</v>
      </c>
      <c r="I63" s="151">
        <f t="shared" si="12"/>
        <v>0.01785822710664576</v>
      </c>
      <c r="J63" s="151">
        <v>70</v>
      </c>
      <c r="K63" s="151">
        <f t="shared" si="13"/>
        <v>0.4243185444176652</v>
      </c>
      <c r="L63" s="151"/>
      <c r="M63" s="151">
        <f t="shared" si="14"/>
        <v>0</v>
      </c>
      <c r="N63" s="151">
        <v>0.74</v>
      </c>
      <c r="O63" s="151">
        <f t="shared" si="15"/>
        <v>0.007212208514694395</v>
      </c>
      <c r="P63" s="151"/>
      <c r="Q63" s="151">
        <f t="shared" si="16"/>
        <v>0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97.24</v>
      </c>
      <c r="AA63" s="151">
        <f t="shared" si="21"/>
        <v>0.14822705262609134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22"/>
        <v>0</v>
      </c>
      <c r="F64" s="152">
        <v>5</v>
      </c>
      <c r="G64" s="152">
        <f t="shared" si="22"/>
        <v>0.03444522520288238</v>
      </c>
      <c r="H64" s="152">
        <v>402.5</v>
      </c>
      <c r="I64" s="152">
        <f t="shared" si="12"/>
        <v>4.7919576069499445</v>
      </c>
      <c r="J64" s="152">
        <v>601.55</v>
      </c>
      <c r="K64" s="152">
        <f t="shared" si="13"/>
        <v>3.646411719920664</v>
      </c>
      <c r="L64" s="152"/>
      <c r="M64" s="152">
        <f t="shared" si="14"/>
        <v>0</v>
      </c>
      <c r="N64" s="152">
        <v>800</v>
      </c>
      <c r="O64" s="152">
        <f t="shared" si="15"/>
        <v>7.796982178047994</v>
      </c>
      <c r="P64" s="152">
        <v>0.3</v>
      </c>
      <c r="Q64" s="152">
        <f t="shared" si="16"/>
        <v>0.016461718274153474</v>
      </c>
      <c r="R64" s="152">
        <v>0</v>
      </c>
      <c r="S64" s="152">
        <f t="shared" si="17"/>
        <v>0</v>
      </c>
      <c r="T64" s="152">
        <v>0</v>
      </c>
      <c r="U64" s="152">
        <f t="shared" si="18"/>
        <v>0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1809.35</v>
      </c>
      <c r="AA64" s="152">
        <f t="shared" si="21"/>
        <v>2.758068877715121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>
        <v>0.2</v>
      </c>
      <c r="O65" s="153">
        <f t="shared" si="15"/>
        <v>0.0019492455445119985</v>
      </c>
      <c r="P65" s="153"/>
      <c r="Q65" s="153">
        <f t="shared" si="16"/>
        <v>0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0.2</v>
      </c>
      <c r="AA65" s="153">
        <f t="shared" si="21"/>
        <v>0.000304868475166786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>
        <v>1.5</v>
      </c>
      <c r="G66" s="151">
        <f t="shared" si="22"/>
        <v>0.010333567560864716</v>
      </c>
      <c r="H66" s="151">
        <v>5</v>
      </c>
      <c r="I66" s="151">
        <f t="shared" si="12"/>
        <v>0.05952742368881919</v>
      </c>
      <c r="J66" s="151">
        <v>19.11</v>
      </c>
      <c r="K66" s="151">
        <f t="shared" si="13"/>
        <v>0.11583896262602261</v>
      </c>
      <c r="L66" s="151">
        <v>105.72999999999999</v>
      </c>
      <c r="M66" s="151">
        <f t="shared" si="14"/>
        <v>1.1034081148972095</v>
      </c>
      <c r="N66" s="151">
        <v>245.8999999999999</v>
      </c>
      <c r="O66" s="151">
        <f t="shared" si="15"/>
        <v>2.3965973969775014</v>
      </c>
      <c r="P66" s="151">
        <v>49.98999999999999</v>
      </c>
      <c r="Q66" s="151">
        <f t="shared" si="16"/>
        <v>2.74307098841644</v>
      </c>
      <c r="R66" s="151"/>
      <c r="S66" s="151">
        <f t="shared" si="17"/>
        <v>0</v>
      </c>
      <c r="T66" s="151"/>
      <c r="U66" s="151">
        <f t="shared" si="18"/>
        <v>0</v>
      </c>
      <c r="V66" s="151">
        <v>1.5</v>
      </c>
      <c r="W66" s="151">
        <f t="shared" si="19"/>
        <v>0.14577401140924595</v>
      </c>
      <c r="X66" s="151"/>
      <c r="Y66" s="151">
        <f t="shared" si="20"/>
        <v>0</v>
      </c>
      <c r="Z66" s="151">
        <f t="shared" si="23"/>
        <v>428.7299999999999</v>
      </c>
      <c r="AA66" s="151">
        <f t="shared" si="21"/>
        <v>0.6535313067912807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1501.0700000000002</v>
      </c>
      <c r="G67" s="152">
        <f t="shared" si="22"/>
        <v>10.340938839058133</v>
      </c>
      <c r="H67" s="152">
        <v>0.2</v>
      </c>
      <c r="I67" s="152">
        <f t="shared" si="12"/>
        <v>0.0023810969475527677</v>
      </c>
      <c r="J67" s="152">
        <v>40.9</v>
      </c>
      <c r="K67" s="152">
        <f t="shared" si="13"/>
        <v>0.2479232638097501</v>
      </c>
      <c r="L67" s="152">
        <v>12.3</v>
      </c>
      <c r="M67" s="152">
        <f t="shared" si="14"/>
        <v>0.12836394413350682</v>
      </c>
      <c r="N67" s="152">
        <v>624.77</v>
      </c>
      <c r="O67" s="152">
        <f t="shared" si="15"/>
        <v>6.0891506942238065</v>
      </c>
      <c r="P67" s="152">
        <v>1</v>
      </c>
      <c r="Q67" s="152">
        <f t="shared" si="16"/>
        <v>0.054872394247178255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0.01</v>
      </c>
      <c r="Y67" s="152">
        <f t="shared" si="20"/>
        <v>0.0013092261164425708</v>
      </c>
      <c r="Z67" s="152">
        <f t="shared" si="23"/>
        <v>2180.2500000000005</v>
      </c>
      <c r="AA67" s="152">
        <f t="shared" si="21"/>
        <v>3.3234474649119266</v>
      </c>
    </row>
    <row r="68" spans="1:27" s="2" customFormat="1" ht="12.75">
      <c r="A68" s="115" t="s">
        <v>216</v>
      </c>
      <c r="B68" s="154"/>
      <c r="C68" s="154"/>
      <c r="D68" s="154">
        <v>629.8499999999999</v>
      </c>
      <c r="E68" s="154">
        <f t="shared" si="22"/>
        <v>91.14918742131084</v>
      </c>
      <c r="F68" s="154">
        <v>215.56</v>
      </c>
      <c r="G68" s="154">
        <f t="shared" si="22"/>
        <v>1.4850025489466652</v>
      </c>
      <c r="H68" s="154">
        <v>0</v>
      </c>
      <c r="I68" s="154">
        <f t="shared" si="12"/>
        <v>0</v>
      </c>
      <c r="J68" s="154"/>
      <c r="K68" s="154">
        <f t="shared" si="13"/>
        <v>0</v>
      </c>
      <c r="L68" s="154">
        <v>46.66</v>
      </c>
      <c r="M68" s="154">
        <f t="shared" si="14"/>
        <v>0.4869481002658072</v>
      </c>
      <c r="N68" s="154">
        <v>3137.920000000002</v>
      </c>
      <c r="O68" s="154">
        <f t="shared" si="15"/>
        <v>30.582882895175473</v>
      </c>
      <c r="P68" s="154">
        <v>170.23000000000005</v>
      </c>
      <c r="Q68" s="154">
        <f t="shared" si="16"/>
        <v>9.340927672697157</v>
      </c>
      <c r="R68" s="154">
        <v>549</v>
      </c>
      <c r="S68" s="154">
        <f t="shared" si="17"/>
        <v>48.95578819710724</v>
      </c>
      <c r="T68" s="154">
        <v>244.94000000000003</v>
      </c>
      <c r="U68" s="154">
        <f t="shared" si="18"/>
        <v>26.63607298984319</v>
      </c>
      <c r="V68" s="154">
        <v>0</v>
      </c>
      <c r="W68" s="154">
        <f t="shared" si="19"/>
        <v>0</v>
      </c>
      <c r="X68" s="154">
        <v>720.01</v>
      </c>
      <c r="Y68" s="154">
        <f t="shared" si="20"/>
        <v>94.26558960998155</v>
      </c>
      <c r="Z68" s="154">
        <f t="shared" si="23"/>
        <v>5714.170000000002</v>
      </c>
      <c r="AA68" s="154">
        <f t="shared" si="21"/>
        <v>8.710351473718971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691.0099999999999</v>
      </c>
      <c r="E69" s="117">
        <f t="shared" si="24"/>
        <v>100</v>
      </c>
      <c r="F69" s="117">
        <f t="shared" si="24"/>
        <v>14515.799999999997</v>
      </c>
      <c r="G69" s="117">
        <f t="shared" si="24"/>
        <v>99.99999999999999</v>
      </c>
      <c r="H69" s="117">
        <f t="shared" si="24"/>
        <v>8399.490000000002</v>
      </c>
      <c r="I69" s="117">
        <f t="shared" si="24"/>
        <v>99.99999999999997</v>
      </c>
      <c r="J69" s="117">
        <f t="shared" si="24"/>
        <v>16497.04</v>
      </c>
      <c r="K69" s="117">
        <f t="shared" si="24"/>
        <v>99.99999999999999</v>
      </c>
      <c r="L69" s="117">
        <f t="shared" si="24"/>
        <v>9582.130000000001</v>
      </c>
      <c r="M69" s="117">
        <f t="shared" si="24"/>
        <v>100.00000000000001</v>
      </c>
      <c r="N69" s="117">
        <f t="shared" si="24"/>
        <v>10260.37999999999</v>
      </c>
      <c r="O69" s="117">
        <f t="shared" si="24"/>
        <v>100</v>
      </c>
      <c r="P69" s="117">
        <f t="shared" si="24"/>
        <v>1822.4099999999978</v>
      </c>
      <c r="Q69" s="117">
        <f t="shared" si="24"/>
        <v>100.00000000000007</v>
      </c>
      <c r="R69" s="117">
        <f t="shared" si="24"/>
        <v>1121.42</v>
      </c>
      <c r="S69" s="117">
        <f t="shared" si="24"/>
        <v>100</v>
      </c>
      <c r="T69" s="117">
        <f t="shared" si="24"/>
        <v>919.5800000000002</v>
      </c>
      <c r="U69" s="117">
        <f t="shared" si="24"/>
        <v>99.99999999999999</v>
      </c>
      <c r="V69" s="117">
        <f t="shared" si="24"/>
        <v>1028.99</v>
      </c>
      <c r="W69" s="117">
        <f t="shared" si="24"/>
        <v>100.00000000000001</v>
      </c>
      <c r="X69" s="117">
        <f t="shared" si="24"/>
        <v>763.81</v>
      </c>
      <c r="Y69" s="117">
        <f t="shared" si="24"/>
        <v>100</v>
      </c>
      <c r="Z69" s="117">
        <f t="shared" si="24"/>
        <v>65602.05999999998</v>
      </c>
      <c r="AA69" s="117">
        <f t="shared" si="24"/>
        <v>100.00000000000001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showGridLines="0" zoomScale="70" zoomScaleNormal="70" zoomScalePageLayoutView="0" workbookViewId="0" topLeftCell="A1">
      <selection activeCell="Q22" sqref="Q22"/>
    </sheetView>
  </sheetViews>
  <sheetFormatPr defaultColWidth="11.421875" defaultRowHeight="12.75"/>
  <cols>
    <col min="1" max="1" width="67.7109375" style="0" customWidth="1"/>
    <col min="2" max="4" width="10.7109375" style="0" customWidth="1"/>
    <col min="5" max="5" width="12.57421875" style="0" customWidth="1"/>
    <col min="6" max="6" width="13.421875" style="0" customWidth="1"/>
    <col min="7" max="7" width="11.57421875" style="0" bestFit="1" customWidth="1"/>
    <col min="8" max="9" width="15.00390625" style="0" customWidth="1"/>
    <col min="10" max="10" width="15.28125" style="0" customWidth="1"/>
    <col min="11" max="11" width="13.421875" style="0" bestFit="1" customWidth="1"/>
    <col min="12" max="12" width="13.00390625" style="0" bestFit="1" customWidth="1"/>
    <col min="13" max="13" width="13.57421875" style="0" customWidth="1"/>
    <col min="14" max="15" width="12.00390625" style="0" bestFit="1" customWidth="1"/>
    <col min="16" max="16" width="9.8515625" style="0" customWidth="1"/>
    <col min="17" max="17" width="14.421875" style="0" bestFit="1" customWidth="1"/>
    <col min="18" max="18" width="9.57421875" style="0" customWidth="1"/>
  </cols>
  <sheetData>
    <row r="1" spans="1:4" ht="12.75">
      <c r="A1" s="35" t="s">
        <v>31</v>
      </c>
      <c r="B1" s="35"/>
      <c r="C1" s="35"/>
      <c r="D1" s="35"/>
    </row>
    <row r="2" spans="1:4" ht="12.75">
      <c r="A2" s="35" t="s">
        <v>165</v>
      </c>
      <c r="B2" s="35"/>
      <c r="C2" s="35"/>
      <c r="D2" s="35"/>
    </row>
    <row r="3" spans="1:4" ht="12.75">
      <c r="A3" s="35" t="s">
        <v>267</v>
      </c>
      <c r="B3" s="35"/>
      <c r="C3" s="35"/>
      <c r="D3" s="35"/>
    </row>
    <row r="4" spans="1:18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1"/>
    </row>
    <row r="5" spans="1:18" ht="18">
      <c r="A5" s="197" t="s">
        <v>269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1"/>
    </row>
    <row r="6" ht="10.5" customHeight="1">
      <c r="H6" s="10"/>
    </row>
    <row r="7" spans="1:18" ht="27" customHeight="1">
      <c r="A7" s="2"/>
      <c r="B7" s="210" t="s">
        <v>0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2"/>
    </row>
    <row r="8" spans="1:18" ht="26.25" customHeight="1">
      <c r="A8" s="46" t="s">
        <v>1</v>
      </c>
      <c r="B8" s="194" t="s">
        <v>263</v>
      </c>
      <c r="C8" s="194" t="s">
        <v>264</v>
      </c>
      <c r="D8" s="194" t="s">
        <v>265</v>
      </c>
      <c r="E8" s="47" t="s">
        <v>18</v>
      </c>
      <c r="F8" s="47" t="s">
        <v>19</v>
      </c>
      <c r="G8" s="47" t="s">
        <v>20</v>
      </c>
      <c r="H8" s="47" t="s">
        <v>21</v>
      </c>
      <c r="I8" s="47" t="s">
        <v>22</v>
      </c>
      <c r="J8" s="47" t="s">
        <v>23</v>
      </c>
      <c r="K8" s="47" t="s">
        <v>24</v>
      </c>
      <c r="L8" s="47" t="s">
        <v>25</v>
      </c>
      <c r="M8" s="47" t="s">
        <v>42</v>
      </c>
      <c r="N8" s="47" t="s">
        <v>26</v>
      </c>
      <c r="O8" s="47" t="s">
        <v>27</v>
      </c>
      <c r="P8" s="47" t="s">
        <v>28</v>
      </c>
      <c r="Q8" s="47" t="s">
        <v>2</v>
      </c>
      <c r="R8" s="48" t="s">
        <v>3</v>
      </c>
    </row>
    <row r="9" spans="1:20" ht="38.25" customHeight="1">
      <c r="A9" s="191" t="s">
        <v>4</v>
      </c>
      <c r="B9" s="191">
        <v>0</v>
      </c>
      <c r="C9" s="191">
        <v>1</v>
      </c>
      <c r="D9" s="191">
        <v>0</v>
      </c>
      <c r="E9" s="25">
        <v>0</v>
      </c>
      <c r="F9" s="25">
        <v>2</v>
      </c>
      <c r="G9" s="25">
        <v>110.09000000000002</v>
      </c>
      <c r="H9" s="25">
        <v>6.1000000000000005</v>
      </c>
      <c r="I9" s="25">
        <v>8.2</v>
      </c>
      <c r="J9" s="25">
        <v>60.53999999999999</v>
      </c>
      <c r="K9" s="25">
        <v>265.5751000000001</v>
      </c>
      <c r="L9" s="25">
        <v>286.94649999999996</v>
      </c>
      <c r="M9" s="25">
        <v>287.72</v>
      </c>
      <c r="N9" s="25">
        <v>111.75999999999999</v>
      </c>
      <c r="O9" s="25">
        <v>0.02</v>
      </c>
      <c r="P9" s="25">
        <v>0</v>
      </c>
      <c r="Q9" s="25">
        <f>SUM(B9:P9)</f>
        <v>1139.9516</v>
      </c>
      <c r="R9" s="37">
        <f>(+Q9/$Q$22)*100</f>
        <v>2.8820131803749613</v>
      </c>
      <c r="T9" s="196"/>
    </row>
    <row r="10" spans="1:20" ht="38.25" customHeight="1">
      <c r="A10" s="192" t="s">
        <v>5</v>
      </c>
      <c r="B10" s="192">
        <v>0</v>
      </c>
      <c r="C10" s="192">
        <v>0</v>
      </c>
      <c r="D10" s="192">
        <v>0</v>
      </c>
      <c r="E10" s="26">
        <v>1.23</v>
      </c>
      <c r="F10" s="26">
        <v>79.02</v>
      </c>
      <c r="G10" s="26">
        <v>2.38</v>
      </c>
      <c r="H10" s="26">
        <v>370.97</v>
      </c>
      <c r="I10" s="26">
        <v>179.70000000000002</v>
      </c>
      <c r="J10" s="26">
        <v>246.7835</v>
      </c>
      <c r="K10" s="26">
        <v>542.9325</v>
      </c>
      <c r="L10" s="26">
        <v>848.18</v>
      </c>
      <c r="M10" s="26">
        <v>17.810000000000002</v>
      </c>
      <c r="N10" s="26">
        <v>8.2</v>
      </c>
      <c r="O10" s="26">
        <v>7.34</v>
      </c>
      <c r="P10" s="26">
        <v>101.018</v>
      </c>
      <c r="Q10" s="26">
        <f aca="true" t="shared" si="0" ref="Q10:Q21">SUM(B10:P10)</f>
        <v>2405.564</v>
      </c>
      <c r="R10" s="39">
        <f aca="true" t="shared" si="1" ref="R10:R22">(+Q10/$Q$22)*100</f>
        <v>6.081720622380383</v>
      </c>
      <c r="T10" s="196"/>
    </row>
    <row r="11" spans="1:20" ht="38.25" customHeight="1">
      <c r="A11" s="192" t="s">
        <v>6</v>
      </c>
      <c r="B11" s="192">
        <v>0</v>
      </c>
      <c r="C11" s="192">
        <v>0</v>
      </c>
      <c r="D11" s="192">
        <v>0</v>
      </c>
      <c r="E11" s="26">
        <v>0</v>
      </c>
      <c r="F11" s="26">
        <v>0</v>
      </c>
      <c r="G11" s="26">
        <v>0.65</v>
      </c>
      <c r="H11" s="26">
        <v>32.9</v>
      </c>
      <c r="I11" s="26">
        <v>0</v>
      </c>
      <c r="J11" s="26">
        <v>8.420000000000002</v>
      </c>
      <c r="K11" s="26">
        <v>138.15</v>
      </c>
      <c r="L11" s="26">
        <v>0.8999999999999999</v>
      </c>
      <c r="M11" s="26">
        <v>0</v>
      </c>
      <c r="N11" s="26">
        <v>9.39</v>
      </c>
      <c r="O11" s="26">
        <v>0</v>
      </c>
      <c r="P11" s="26">
        <v>0</v>
      </c>
      <c r="Q11" s="26">
        <f t="shared" si="0"/>
        <v>190.41000000000003</v>
      </c>
      <c r="R11" s="39">
        <f t="shared" si="1"/>
        <v>0.48139248164149817</v>
      </c>
      <c r="T11" s="196"/>
    </row>
    <row r="12" spans="1:20" ht="38.25" customHeight="1">
      <c r="A12" s="192" t="s">
        <v>7</v>
      </c>
      <c r="B12" s="192">
        <v>0</v>
      </c>
      <c r="C12" s="192">
        <v>0</v>
      </c>
      <c r="D12" s="192">
        <v>0</v>
      </c>
      <c r="E12" s="26">
        <v>48.305</v>
      </c>
      <c r="F12" s="26">
        <v>39.01</v>
      </c>
      <c r="G12" s="26">
        <v>12.149999999999999</v>
      </c>
      <c r="H12" s="26">
        <v>96.88</v>
      </c>
      <c r="I12" s="26">
        <v>104.9</v>
      </c>
      <c r="J12" s="26">
        <v>44.22999999999999</v>
      </c>
      <c r="K12" s="26">
        <v>80.1326</v>
      </c>
      <c r="L12" s="26">
        <v>33.142500000000005</v>
      </c>
      <c r="M12" s="26">
        <v>3.31</v>
      </c>
      <c r="N12" s="26">
        <v>4.459999999999999</v>
      </c>
      <c r="O12" s="26">
        <v>0.04</v>
      </c>
      <c r="P12" s="26">
        <v>0.128</v>
      </c>
      <c r="Q12" s="26">
        <f t="shared" si="0"/>
        <v>466.6881</v>
      </c>
      <c r="R12" s="39">
        <f t="shared" si="1"/>
        <v>1.1798757555357156</v>
      </c>
      <c r="T12" s="196"/>
    </row>
    <row r="13" spans="1:20" ht="38.25" customHeight="1">
      <c r="A13" s="192" t="s">
        <v>8</v>
      </c>
      <c r="B13" s="192">
        <v>0</v>
      </c>
      <c r="C13" s="192">
        <v>0</v>
      </c>
      <c r="D13" s="192">
        <v>0</v>
      </c>
      <c r="E13" s="26">
        <v>0</v>
      </c>
      <c r="F13" s="26">
        <v>0</v>
      </c>
      <c r="G13" s="26">
        <v>0</v>
      </c>
      <c r="H13" s="26">
        <v>3</v>
      </c>
      <c r="I13" s="26">
        <v>4</v>
      </c>
      <c r="J13" s="26">
        <v>40.63</v>
      </c>
      <c r="K13" s="26">
        <v>26.086499999999997</v>
      </c>
      <c r="L13" s="26">
        <v>3.4</v>
      </c>
      <c r="M13" s="26">
        <v>0.306</v>
      </c>
      <c r="N13" s="26">
        <v>0</v>
      </c>
      <c r="O13" s="26">
        <v>0</v>
      </c>
      <c r="P13" s="26">
        <v>0</v>
      </c>
      <c r="Q13" s="26">
        <f t="shared" si="0"/>
        <v>77.4225</v>
      </c>
      <c r="R13" s="39">
        <f t="shared" si="1"/>
        <v>0.19573871860663244</v>
      </c>
      <c r="T13" s="196"/>
    </row>
    <row r="14" spans="1:20" ht="38.25" customHeight="1">
      <c r="A14" s="192" t="s">
        <v>9</v>
      </c>
      <c r="B14" s="192">
        <v>0</v>
      </c>
      <c r="C14" s="192">
        <v>0</v>
      </c>
      <c r="D14" s="192">
        <v>0</v>
      </c>
      <c r="E14" s="26">
        <v>0</v>
      </c>
      <c r="F14" s="26">
        <v>0</v>
      </c>
      <c r="G14" s="26">
        <v>0.07</v>
      </c>
      <c r="H14" s="26">
        <v>37.31</v>
      </c>
      <c r="I14" s="26">
        <v>54.50999999999999</v>
      </c>
      <c r="J14" s="26">
        <v>60.753</v>
      </c>
      <c r="K14" s="26">
        <v>24.539</v>
      </c>
      <c r="L14" s="26">
        <v>124.22999999999999</v>
      </c>
      <c r="M14" s="26">
        <v>0</v>
      </c>
      <c r="N14" s="26">
        <v>0.03</v>
      </c>
      <c r="O14" s="26">
        <v>0</v>
      </c>
      <c r="P14" s="26">
        <v>0.31</v>
      </c>
      <c r="Q14" s="26">
        <f t="shared" si="0"/>
        <v>301.7519999999999</v>
      </c>
      <c r="R14" s="39">
        <f t="shared" si="1"/>
        <v>0.7628861095545679</v>
      </c>
      <c r="T14" s="196"/>
    </row>
    <row r="15" spans="1:20" ht="38.25" customHeight="1">
      <c r="A15" s="192" t="s">
        <v>10</v>
      </c>
      <c r="B15" s="192">
        <v>0</v>
      </c>
      <c r="C15" s="192">
        <v>0</v>
      </c>
      <c r="D15" s="192">
        <v>0</v>
      </c>
      <c r="E15" s="26">
        <v>0.31</v>
      </c>
      <c r="F15" s="26">
        <v>911.9899999999998</v>
      </c>
      <c r="G15" s="26">
        <v>2851.7700000000036</v>
      </c>
      <c r="H15" s="26">
        <v>2803.290000000004</v>
      </c>
      <c r="I15" s="26">
        <v>1086.28</v>
      </c>
      <c r="J15" s="26">
        <v>801.9435</v>
      </c>
      <c r="K15" s="26">
        <v>725.6318999999997</v>
      </c>
      <c r="L15" s="26">
        <v>856.4619999999998</v>
      </c>
      <c r="M15" s="26">
        <v>2.64</v>
      </c>
      <c r="N15" s="26">
        <v>463.60099999999994</v>
      </c>
      <c r="O15" s="26">
        <v>0</v>
      </c>
      <c r="P15" s="26">
        <v>0</v>
      </c>
      <c r="Q15" s="26">
        <f t="shared" si="0"/>
        <v>10503.918400000008</v>
      </c>
      <c r="R15" s="39">
        <f t="shared" si="1"/>
        <v>26.55589173644135</v>
      </c>
      <c r="T15" s="196"/>
    </row>
    <row r="16" spans="1:20" ht="38.25" customHeight="1">
      <c r="A16" s="192" t="s">
        <v>11</v>
      </c>
      <c r="B16" s="192">
        <v>0</v>
      </c>
      <c r="C16" s="192">
        <v>0</v>
      </c>
      <c r="D16" s="192">
        <v>0</v>
      </c>
      <c r="E16" s="26">
        <v>10.009</v>
      </c>
      <c r="F16" s="26">
        <v>36.4</v>
      </c>
      <c r="G16" s="26">
        <v>17.750000000000004</v>
      </c>
      <c r="H16" s="26">
        <v>297.47</v>
      </c>
      <c r="I16" s="26">
        <v>202.45000000000005</v>
      </c>
      <c r="J16" s="26">
        <v>339.4479</v>
      </c>
      <c r="K16" s="26">
        <v>318.98939999999993</v>
      </c>
      <c r="L16" s="26">
        <v>65.035</v>
      </c>
      <c r="M16" s="26">
        <v>1.33</v>
      </c>
      <c r="N16" s="26">
        <v>4.1</v>
      </c>
      <c r="O16" s="26">
        <v>4.853</v>
      </c>
      <c r="P16" s="26">
        <v>0</v>
      </c>
      <c r="Q16" s="26">
        <f t="shared" si="0"/>
        <v>1297.8343</v>
      </c>
      <c r="R16" s="39">
        <f t="shared" si="1"/>
        <v>3.2811704975392915</v>
      </c>
      <c r="T16" s="196"/>
    </row>
    <row r="17" spans="1:20" ht="38.25" customHeight="1">
      <c r="A17" s="192" t="s">
        <v>12</v>
      </c>
      <c r="B17" s="192">
        <v>0</v>
      </c>
      <c r="C17" s="192">
        <v>0</v>
      </c>
      <c r="D17" s="192">
        <v>0</v>
      </c>
      <c r="E17" s="26">
        <v>0.05</v>
      </c>
      <c r="F17" s="26">
        <v>12.01</v>
      </c>
      <c r="G17" s="26">
        <v>206.01999999999995</v>
      </c>
      <c r="H17" s="26">
        <v>187.52</v>
      </c>
      <c r="I17" s="26">
        <v>344.65000000000003</v>
      </c>
      <c r="J17" s="26">
        <v>250.30499999999998</v>
      </c>
      <c r="K17" s="26">
        <v>1132.5589</v>
      </c>
      <c r="L17" s="26">
        <v>20.54</v>
      </c>
      <c r="M17" s="26">
        <v>23.314999999999998</v>
      </c>
      <c r="N17" s="26">
        <v>2.8308999999999997</v>
      </c>
      <c r="O17" s="26">
        <v>1.41</v>
      </c>
      <c r="P17" s="26">
        <v>0</v>
      </c>
      <c r="Q17" s="26">
        <f t="shared" si="0"/>
        <v>2181.2097999999996</v>
      </c>
      <c r="R17" s="39">
        <f t="shared" si="1"/>
        <v>5.51451078516231</v>
      </c>
      <c r="T17" s="196"/>
    </row>
    <row r="18" spans="1:20" ht="38.25" customHeight="1">
      <c r="A18" s="192" t="s">
        <v>13</v>
      </c>
      <c r="B18" s="192">
        <v>0</v>
      </c>
      <c r="C18" s="192">
        <v>0</v>
      </c>
      <c r="D18" s="192">
        <v>0</v>
      </c>
      <c r="E18" s="26">
        <v>0</v>
      </c>
      <c r="F18" s="26">
        <v>0.5</v>
      </c>
      <c r="G18" s="26">
        <v>292.61999999999995</v>
      </c>
      <c r="H18" s="26">
        <v>423.35999999999996</v>
      </c>
      <c r="I18" s="26">
        <v>15.89</v>
      </c>
      <c r="J18" s="26">
        <v>34.870000000000005</v>
      </c>
      <c r="K18" s="26">
        <v>462.96700000000004</v>
      </c>
      <c r="L18" s="26">
        <v>680.443</v>
      </c>
      <c r="M18" s="26">
        <v>0.2</v>
      </c>
      <c r="N18" s="26">
        <v>0.05</v>
      </c>
      <c r="O18" s="26">
        <v>31.2</v>
      </c>
      <c r="P18" s="26">
        <v>0</v>
      </c>
      <c r="Q18" s="26">
        <f t="shared" si="0"/>
        <v>1942.1</v>
      </c>
      <c r="R18" s="39">
        <f t="shared" si="1"/>
        <v>4.909996001239185</v>
      </c>
      <c r="T18" s="196"/>
    </row>
    <row r="19" spans="1:20" ht="38.25" customHeight="1">
      <c r="A19" s="192" t="s">
        <v>14</v>
      </c>
      <c r="B19" s="192">
        <v>0</v>
      </c>
      <c r="C19" s="192">
        <v>0</v>
      </c>
      <c r="D19" s="192">
        <v>0</v>
      </c>
      <c r="E19" s="26">
        <v>0.5</v>
      </c>
      <c r="F19" s="26">
        <v>2</v>
      </c>
      <c r="G19" s="26">
        <v>2220.62</v>
      </c>
      <c r="H19" s="26">
        <v>838.87</v>
      </c>
      <c r="I19" s="26">
        <v>184.65000000000003</v>
      </c>
      <c r="J19" s="26">
        <v>592.1050000000002</v>
      </c>
      <c r="K19" s="26">
        <v>2291.086699999999</v>
      </c>
      <c r="L19" s="26">
        <v>8473.1168</v>
      </c>
      <c r="M19" s="26">
        <v>13.2</v>
      </c>
      <c r="N19" s="26">
        <v>8.809999999999999</v>
      </c>
      <c r="O19" s="26">
        <v>0.02</v>
      </c>
      <c r="P19" s="26">
        <v>0</v>
      </c>
      <c r="Q19" s="26">
        <f t="shared" si="0"/>
        <v>14624.9785</v>
      </c>
      <c r="R19" s="39">
        <f t="shared" si="1"/>
        <v>36.97471085588233</v>
      </c>
      <c r="T19" s="196"/>
    </row>
    <row r="20" spans="1:20" ht="38.25" customHeight="1">
      <c r="A20" s="192" t="s">
        <v>15</v>
      </c>
      <c r="B20" s="192">
        <v>0</v>
      </c>
      <c r="C20" s="192">
        <v>0</v>
      </c>
      <c r="D20" s="192">
        <v>0</v>
      </c>
      <c r="E20" s="26">
        <v>0</v>
      </c>
      <c r="F20" s="26">
        <v>0</v>
      </c>
      <c r="G20" s="26">
        <v>0.35</v>
      </c>
      <c r="H20" s="26">
        <v>0</v>
      </c>
      <c r="I20" s="26">
        <v>0</v>
      </c>
      <c r="J20" s="26">
        <v>0</v>
      </c>
      <c r="K20" s="26">
        <v>93.517</v>
      </c>
      <c r="L20" s="26">
        <v>3.0700000000000003</v>
      </c>
      <c r="M20" s="26">
        <v>0</v>
      </c>
      <c r="N20" s="26">
        <v>0</v>
      </c>
      <c r="O20" s="26">
        <v>0</v>
      </c>
      <c r="P20" s="26">
        <v>0.003</v>
      </c>
      <c r="Q20" s="26">
        <f t="shared" si="0"/>
        <v>96.93999999999998</v>
      </c>
      <c r="R20" s="39">
        <f t="shared" si="1"/>
        <v>0.24508264886469625</v>
      </c>
      <c r="T20" s="196"/>
    </row>
    <row r="21" spans="1:20" ht="38.25" customHeight="1">
      <c r="A21" s="193" t="s">
        <v>16</v>
      </c>
      <c r="B21" s="193">
        <v>3.33</v>
      </c>
      <c r="C21" s="193">
        <v>0</v>
      </c>
      <c r="D21" s="193">
        <v>0</v>
      </c>
      <c r="E21" s="27">
        <v>1.3</v>
      </c>
      <c r="F21" s="27">
        <v>33.5</v>
      </c>
      <c r="G21" s="27">
        <v>1.5</v>
      </c>
      <c r="H21" s="27">
        <v>655.9299999999998</v>
      </c>
      <c r="I21" s="27">
        <v>83.01</v>
      </c>
      <c r="J21" s="27">
        <v>327.74199999999996</v>
      </c>
      <c r="K21" s="27">
        <v>626.2480000000002</v>
      </c>
      <c r="L21" s="27">
        <v>2480.9919999999997</v>
      </c>
      <c r="M21" s="27">
        <v>83.1155</v>
      </c>
      <c r="N21" s="27">
        <v>18.35</v>
      </c>
      <c r="O21" s="27">
        <v>10.197</v>
      </c>
      <c r="P21" s="27">
        <v>0.02</v>
      </c>
      <c r="Q21" s="27">
        <f t="shared" si="0"/>
        <v>4325.2345000000005</v>
      </c>
      <c r="R21" s="41">
        <f t="shared" si="1"/>
        <v>10.935010606777082</v>
      </c>
      <c r="T21" s="196"/>
    </row>
    <row r="22" spans="1:20" ht="26.25" customHeight="1">
      <c r="A22" s="43" t="s">
        <v>41</v>
      </c>
      <c r="B22" s="44">
        <f aca="true" t="shared" si="2" ref="B22:P22">SUM(B9:B21)</f>
        <v>3.33</v>
      </c>
      <c r="C22" s="44">
        <f t="shared" si="2"/>
        <v>1</v>
      </c>
      <c r="D22" s="44">
        <f t="shared" si="2"/>
        <v>0</v>
      </c>
      <c r="E22" s="44">
        <f t="shared" si="2"/>
        <v>61.70399999999999</v>
      </c>
      <c r="F22" s="44">
        <f t="shared" si="2"/>
        <v>1116.4299999999998</v>
      </c>
      <c r="G22" s="44">
        <f t="shared" si="2"/>
        <v>5715.970000000004</v>
      </c>
      <c r="H22" s="44">
        <f t="shared" si="2"/>
        <v>5753.600000000004</v>
      </c>
      <c r="I22" s="44">
        <f t="shared" si="2"/>
        <v>2268.2400000000002</v>
      </c>
      <c r="J22" s="44">
        <f t="shared" si="2"/>
        <v>2807.7699000000002</v>
      </c>
      <c r="K22" s="44">
        <f t="shared" si="2"/>
        <v>6728.414599999999</v>
      </c>
      <c r="L22" s="44">
        <f t="shared" si="2"/>
        <v>13876.457799999998</v>
      </c>
      <c r="M22" s="44">
        <f t="shared" si="2"/>
        <v>432.94649999999996</v>
      </c>
      <c r="N22" s="44">
        <f t="shared" si="2"/>
        <v>631.5818999999999</v>
      </c>
      <c r="O22" s="44">
        <f t="shared" si="2"/>
        <v>55.08</v>
      </c>
      <c r="P22" s="44">
        <f t="shared" si="2"/>
        <v>101.479</v>
      </c>
      <c r="Q22" s="44">
        <f>SUM(Q9:Q21)</f>
        <v>39554.00370000001</v>
      </c>
      <c r="R22" s="45">
        <f t="shared" si="1"/>
        <v>100</v>
      </c>
      <c r="T22" s="196"/>
    </row>
    <row r="25" ht="12.75">
      <c r="Q25" s="195"/>
    </row>
  </sheetData>
  <sheetProtection/>
  <mergeCells count="3">
    <mergeCell ref="A4:Q4"/>
    <mergeCell ref="A5:Q5"/>
    <mergeCell ref="B7:R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4.8515625" style="0" bestFit="1" customWidth="1"/>
    <col min="3" max="3" width="5.421875" style="0" bestFit="1" customWidth="1"/>
    <col min="4" max="4" width="10.28125" style="0" bestFit="1" customWidth="1"/>
    <col min="5" max="5" width="7.8515625" style="0" bestFit="1" customWidth="1"/>
    <col min="6" max="25" width="8.8515625" style="0" customWidth="1"/>
    <col min="26" max="26" width="10.140625" style="0" customWidth="1"/>
    <col min="27" max="27" width="8.851562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252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8">
      <c r="A5" s="197" t="s">
        <v>227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7" spans="1:27" ht="24.75" customHeight="1">
      <c r="A7" s="219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6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7" t="s">
        <v>253</v>
      </c>
      <c r="AA8" s="229" t="s">
        <v>3</v>
      </c>
    </row>
    <row r="9" spans="1:27" ht="24.75" customHeight="1">
      <c r="A9" s="220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8"/>
      <c r="AA9" s="203"/>
    </row>
    <row r="10" spans="1:27" ht="24.75" customHeight="1">
      <c r="A10" s="118" t="s">
        <v>29</v>
      </c>
      <c r="B10" s="118">
        <v>0</v>
      </c>
      <c r="C10" s="133">
        <v>0</v>
      </c>
      <c r="D10" s="133">
        <v>0.8</v>
      </c>
      <c r="E10" s="133">
        <f aca="true" t="shared" si="0" ref="E10:E19">((D10/D$19*100))</f>
        <v>0.19320871371298845</v>
      </c>
      <c r="F10" s="133">
        <v>39.45</v>
      </c>
      <c r="G10" s="133">
        <f aca="true" t="shared" si="1" ref="G10:G19">((F10/F$19*100))</f>
        <v>0.44013446135686385</v>
      </c>
      <c r="H10" s="133">
        <f>SUM(H30:H38)</f>
        <v>503.8</v>
      </c>
      <c r="I10" s="133">
        <f aca="true" t="shared" si="2" ref="I10:I19">((H10/H$19*100))</f>
        <v>5.833422104478235</v>
      </c>
      <c r="J10" s="133">
        <v>10.3</v>
      </c>
      <c r="K10" s="133">
        <f aca="true" t="shared" si="3" ref="K10:K19">((J10/J$19*100))</f>
        <v>0.17965596754331806</v>
      </c>
      <c r="L10" s="133">
        <v>1309.34</v>
      </c>
      <c r="M10" s="133">
        <f aca="true" t="shared" si="4" ref="M10:M19">((L10/L$19*100))</f>
        <v>10.42932324179312</v>
      </c>
      <c r="N10" s="133">
        <v>392.12</v>
      </c>
      <c r="O10" s="133">
        <f aca="true" t="shared" si="5" ref="O10:O19">((N10/N$19*100))</f>
        <v>4.081509446531414</v>
      </c>
      <c r="P10" s="133">
        <f>SUM(P30:P38)</f>
        <v>386.65999999999997</v>
      </c>
      <c r="Q10" s="133">
        <f aca="true" t="shared" si="6" ref="Q10:S19">((P10/P$19*100))</f>
        <v>23.208744245232623</v>
      </c>
      <c r="R10" s="133">
        <f>SUM(R30:R38)</f>
        <v>54.45</v>
      </c>
      <c r="S10" s="133">
        <f t="shared" si="6"/>
        <v>22.78242677824268</v>
      </c>
      <c r="T10" s="133">
        <f>SUM(T30:T38)</f>
        <v>64.1</v>
      </c>
      <c r="U10" s="133">
        <f aca="true" t="shared" si="7" ref="U10:U19">((T10/T$19*100))</f>
        <v>27.8115237764665</v>
      </c>
      <c r="V10" s="133">
        <f>SUM(V30:V38)</f>
        <v>0</v>
      </c>
      <c r="W10" s="133">
        <f aca="true" t="shared" si="8" ref="W10:W19">((V10/V$19*100))</f>
        <v>0</v>
      </c>
      <c r="X10" s="133">
        <f>SUM(X30:X38)</f>
        <v>0.25</v>
      </c>
      <c r="Y10" s="133">
        <f aca="true" t="shared" si="9" ref="Y10:Y19">((X10/X$19*100))</f>
        <v>0.017521112941094024</v>
      </c>
      <c r="Z10" s="163">
        <f>SUM(B10+D10+F10+H10+J10+L10+N10+P10+T10+V10+X10+R10)</f>
        <v>2761.2699999999995</v>
      </c>
      <c r="AA10" s="133">
        <f aca="true" t="shared" si="10" ref="AA10:AA19">((Z10/Z$19*100))</f>
        <v>5.525561376960922</v>
      </c>
    </row>
    <row r="11" spans="1:27" ht="24.75" customHeight="1">
      <c r="A11" s="119" t="s">
        <v>234</v>
      </c>
      <c r="B11" s="119">
        <v>0</v>
      </c>
      <c r="C11" s="135">
        <v>0</v>
      </c>
      <c r="D11" s="135">
        <v>20.56</v>
      </c>
      <c r="E11" s="135">
        <f t="shared" si="0"/>
        <v>4.965463942423803</v>
      </c>
      <c r="F11" s="135">
        <v>37</v>
      </c>
      <c r="G11" s="135">
        <f t="shared" si="1"/>
        <v>0.41280038200770497</v>
      </c>
      <c r="H11" s="135">
        <f>SUM(H39:H46)</f>
        <v>21.85</v>
      </c>
      <c r="I11" s="135">
        <f t="shared" si="2"/>
        <v>0.25299776296714854</v>
      </c>
      <c r="J11" s="135">
        <v>95.81</v>
      </c>
      <c r="K11" s="135">
        <f t="shared" si="3"/>
        <v>1.6711493446917767</v>
      </c>
      <c r="L11" s="135">
        <v>1395</v>
      </c>
      <c r="M11" s="135">
        <f t="shared" si="4"/>
        <v>11.111633282647292</v>
      </c>
      <c r="N11" s="135">
        <v>96.42</v>
      </c>
      <c r="O11" s="135">
        <f t="shared" si="5"/>
        <v>1.0036191493281623</v>
      </c>
      <c r="P11" s="135">
        <f>SUM(P39:P46)</f>
        <v>174.75</v>
      </c>
      <c r="Q11" s="135">
        <f t="shared" si="6"/>
        <v>10.489132718291009</v>
      </c>
      <c r="R11" s="135">
        <f>SUM(R39:R46)</f>
        <v>0.1</v>
      </c>
      <c r="S11" s="135">
        <f t="shared" si="6"/>
        <v>0.041841004184100423</v>
      </c>
      <c r="T11" s="135">
        <f>SUM(T39:T46)</f>
        <v>17</v>
      </c>
      <c r="U11" s="135">
        <f t="shared" si="7"/>
        <v>7.375911141964594</v>
      </c>
      <c r="V11" s="135">
        <f>SUM(V39:V46)</f>
        <v>0</v>
      </c>
      <c r="W11" s="135">
        <f t="shared" si="8"/>
        <v>0</v>
      </c>
      <c r="X11" s="135">
        <f>SUM(X39:X46)</f>
        <v>2.85</v>
      </c>
      <c r="Y11" s="135">
        <f t="shared" si="9"/>
        <v>0.19974068752847185</v>
      </c>
      <c r="Z11" s="164">
        <f aca="true" t="shared" si="11" ref="Z11:Z18">SUM(B11+D11+F11+H11+J11+L11+N11+P11+T11+V11+X11+R11)</f>
        <v>1861.34</v>
      </c>
      <c r="AA11" s="135">
        <f t="shared" si="10"/>
        <v>3.7247166750779326</v>
      </c>
    </row>
    <row r="12" spans="1:27" ht="24.75" customHeight="1">
      <c r="A12" s="119" t="s">
        <v>235</v>
      </c>
      <c r="B12" s="119">
        <v>0</v>
      </c>
      <c r="C12" s="135">
        <v>0</v>
      </c>
      <c r="D12" s="135">
        <v>0</v>
      </c>
      <c r="E12" s="135">
        <f t="shared" si="0"/>
        <v>0</v>
      </c>
      <c r="F12" s="135">
        <v>52</v>
      </c>
      <c r="G12" s="135">
        <f t="shared" si="1"/>
        <v>0.5801518882270448</v>
      </c>
      <c r="H12" s="135">
        <f>SUM(H47:H52)</f>
        <v>255.9</v>
      </c>
      <c r="I12" s="135">
        <f t="shared" si="2"/>
        <v>2.9630264321873367</v>
      </c>
      <c r="J12" s="135">
        <v>523.22</v>
      </c>
      <c r="K12" s="135">
        <f t="shared" si="3"/>
        <v>9.126174304661639</v>
      </c>
      <c r="L12" s="135">
        <v>277.11</v>
      </c>
      <c r="M12" s="135">
        <f t="shared" si="4"/>
        <v>2.207272185630388</v>
      </c>
      <c r="N12" s="135">
        <v>12.47</v>
      </c>
      <c r="O12" s="135">
        <f t="shared" si="5"/>
        <v>0.12979807915496974</v>
      </c>
      <c r="P12" s="135">
        <f>SUM(P47:P52)</f>
        <v>18.02</v>
      </c>
      <c r="Q12" s="135">
        <f t="shared" si="6"/>
        <v>1.0816261607073188</v>
      </c>
      <c r="R12" s="135">
        <f>SUM(R47:R52)</f>
        <v>0</v>
      </c>
      <c r="S12" s="135">
        <f t="shared" si="6"/>
        <v>0</v>
      </c>
      <c r="T12" s="135">
        <f>SUM(T47:T52)</f>
        <v>0</v>
      </c>
      <c r="U12" s="135">
        <f t="shared" si="7"/>
        <v>0</v>
      </c>
      <c r="V12" s="135">
        <f>SUM(V47:V52)</f>
        <v>0</v>
      </c>
      <c r="W12" s="135">
        <f t="shared" si="8"/>
        <v>0</v>
      </c>
      <c r="X12" s="135">
        <f>SUM(X47:X52)</f>
        <v>1331.11</v>
      </c>
      <c r="Y12" s="135">
        <f t="shared" si="9"/>
        <v>93.29011458807864</v>
      </c>
      <c r="Z12" s="164">
        <f t="shared" si="11"/>
        <v>2469.83</v>
      </c>
      <c r="AA12" s="135">
        <f t="shared" si="10"/>
        <v>4.9423624838061455</v>
      </c>
    </row>
    <row r="13" spans="1:27" ht="24.75" customHeight="1">
      <c r="A13" s="119" t="s">
        <v>236</v>
      </c>
      <c r="B13" s="119">
        <v>0</v>
      </c>
      <c r="C13" s="135">
        <v>0</v>
      </c>
      <c r="D13" s="135">
        <v>0.01</v>
      </c>
      <c r="E13" s="135">
        <f t="shared" si="0"/>
        <v>0.0024151089214123557</v>
      </c>
      <c r="F13" s="135">
        <v>3948.6</v>
      </c>
      <c r="G13" s="135">
        <f t="shared" si="1"/>
        <v>44.05361049717902</v>
      </c>
      <c r="H13" s="135">
        <f>SUM(H53:H54)</f>
        <v>31.62</v>
      </c>
      <c r="I13" s="135">
        <f t="shared" si="2"/>
        <v>0.3661230784906745</v>
      </c>
      <c r="J13" s="135">
        <v>45.82</v>
      </c>
      <c r="K13" s="135">
        <f t="shared" si="3"/>
        <v>0.7992074206635761</v>
      </c>
      <c r="L13" s="135">
        <v>74</v>
      </c>
      <c r="M13" s="135">
        <f t="shared" si="4"/>
        <v>0.5894343103339782</v>
      </c>
      <c r="N13" s="135">
        <v>3.24</v>
      </c>
      <c r="O13" s="135">
        <f t="shared" si="5"/>
        <v>0.033724601159751566</v>
      </c>
      <c r="P13" s="135">
        <f>SUM(P53:P54)</f>
        <v>30.419999999999998</v>
      </c>
      <c r="Q13" s="135">
        <f t="shared" si="6"/>
        <v>1.8259194122484261</v>
      </c>
      <c r="R13" s="135">
        <f>SUM(R53:R54)</f>
        <v>0</v>
      </c>
      <c r="S13" s="135">
        <f t="shared" si="6"/>
        <v>0</v>
      </c>
      <c r="T13" s="135">
        <f>SUM(T53:T54)</f>
        <v>9.82</v>
      </c>
      <c r="U13" s="135">
        <f t="shared" si="7"/>
        <v>4.260673377299549</v>
      </c>
      <c r="V13" s="135">
        <f>SUM(V53:V54)</f>
        <v>0</v>
      </c>
      <c r="W13" s="135">
        <f t="shared" si="8"/>
        <v>0</v>
      </c>
      <c r="X13" s="135">
        <f>SUM(X53:X54)</f>
        <v>0.01</v>
      </c>
      <c r="Y13" s="135">
        <f t="shared" si="9"/>
        <v>0.0007008445176437609</v>
      </c>
      <c r="Z13" s="164">
        <f t="shared" si="11"/>
        <v>4143.54</v>
      </c>
      <c r="AA13" s="135">
        <f t="shared" si="10"/>
        <v>8.291613854455617</v>
      </c>
    </row>
    <row r="14" spans="1:27" ht="24.75" customHeight="1">
      <c r="A14" s="119" t="s">
        <v>237</v>
      </c>
      <c r="B14" s="119">
        <v>0</v>
      </c>
      <c r="C14" s="135">
        <v>0</v>
      </c>
      <c r="D14" s="135">
        <v>22.42</v>
      </c>
      <c r="E14" s="135">
        <f t="shared" si="0"/>
        <v>5.414674201806502</v>
      </c>
      <c r="F14" s="135">
        <v>3263.93</v>
      </c>
      <c r="G14" s="135">
        <f t="shared" si="1"/>
        <v>36.41490677963265</v>
      </c>
      <c r="H14" s="135">
        <f>SUM(H55:H57)</f>
        <v>6493.489999999999</v>
      </c>
      <c r="I14" s="135">
        <f t="shared" si="2"/>
        <v>75.18711413499081</v>
      </c>
      <c r="J14" s="135">
        <v>2268.09</v>
      </c>
      <c r="K14" s="135">
        <f t="shared" si="3"/>
        <v>39.56076732284701</v>
      </c>
      <c r="L14" s="135">
        <v>1493.09</v>
      </c>
      <c r="M14" s="135">
        <f t="shared" si="4"/>
        <v>11.892952356980532</v>
      </c>
      <c r="N14" s="135">
        <v>794.74</v>
      </c>
      <c r="O14" s="135">
        <f t="shared" si="5"/>
        <v>8.272311582006468</v>
      </c>
      <c r="P14" s="135">
        <f>SUM(P55:P57)</f>
        <v>217.17999999999992</v>
      </c>
      <c r="Q14" s="135">
        <f t="shared" si="6"/>
        <v>13.035936158846583</v>
      </c>
      <c r="R14" s="135">
        <f>SUM(R55:R57)</f>
        <v>6.399999999999999</v>
      </c>
      <c r="S14" s="135">
        <f t="shared" si="6"/>
        <v>2.677824267782426</v>
      </c>
      <c r="T14" s="135">
        <f>SUM(T55:T57)</f>
        <v>15</v>
      </c>
      <c r="U14" s="135">
        <f t="shared" si="7"/>
        <v>6.5081568899687605</v>
      </c>
      <c r="V14" s="135">
        <f>SUM(V55:V57)</f>
        <v>0</v>
      </c>
      <c r="W14" s="135">
        <f t="shared" si="8"/>
        <v>0</v>
      </c>
      <c r="X14" s="135">
        <f>SUM(X55:X57)</f>
        <v>0.25</v>
      </c>
      <c r="Y14" s="135">
        <f t="shared" si="9"/>
        <v>0.017521112941094024</v>
      </c>
      <c r="Z14" s="164">
        <f t="shared" si="11"/>
        <v>14574.589999999998</v>
      </c>
      <c r="AA14" s="135">
        <f t="shared" si="10"/>
        <v>29.165127491712468</v>
      </c>
    </row>
    <row r="15" spans="1:27" ht="24.75" customHeight="1">
      <c r="A15" s="119" t="s">
        <v>30</v>
      </c>
      <c r="B15" s="119">
        <v>0</v>
      </c>
      <c r="C15" s="135">
        <v>0</v>
      </c>
      <c r="D15" s="135">
        <v>74.51</v>
      </c>
      <c r="E15" s="135">
        <f t="shared" si="0"/>
        <v>17.994976573443463</v>
      </c>
      <c r="F15" s="135">
        <v>65.56</v>
      </c>
      <c r="G15" s="135">
        <f t="shared" si="1"/>
        <v>0.731437649849328</v>
      </c>
      <c r="H15" s="135">
        <f>SUM(H58:H60)</f>
        <v>145.13</v>
      </c>
      <c r="I15" s="135">
        <f t="shared" si="2"/>
        <v>1.680437772971271</v>
      </c>
      <c r="J15" s="135">
        <v>27.4</v>
      </c>
      <c r="K15" s="135">
        <f t="shared" si="3"/>
        <v>0.4779197583191178</v>
      </c>
      <c r="L15" s="135">
        <v>221.13</v>
      </c>
      <c r="M15" s="135">
        <f t="shared" si="4"/>
        <v>1.7613730951912512</v>
      </c>
      <c r="N15" s="135">
        <v>8.86</v>
      </c>
      <c r="O15" s="135">
        <f t="shared" si="5"/>
        <v>0.09222221181339471</v>
      </c>
      <c r="P15" s="135">
        <f>SUM(P58:P60)</f>
        <v>6.65</v>
      </c>
      <c r="Q15" s="135">
        <f t="shared" si="6"/>
        <v>0.3991572679635777</v>
      </c>
      <c r="R15" s="135">
        <f>SUM(R58:R60)</f>
        <v>0</v>
      </c>
      <c r="S15" s="135">
        <f t="shared" si="6"/>
        <v>0</v>
      </c>
      <c r="T15" s="135">
        <f>SUM(T58:T60)</f>
        <v>14.5</v>
      </c>
      <c r="U15" s="135">
        <f t="shared" si="7"/>
        <v>6.291218326969801</v>
      </c>
      <c r="V15" s="135">
        <f>SUM(V58:V60)</f>
        <v>0</v>
      </c>
      <c r="W15" s="135">
        <f t="shared" si="8"/>
        <v>0</v>
      </c>
      <c r="X15" s="135">
        <f>SUM(X58:X60)</f>
        <v>1.06</v>
      </c>
      <c r="Y15" s="135">
        <f t="shared" si="9"/>
        <v>0.07428951887023866</v>
      </c>
      <c r="Z15" s="164">
        <f t="shared" si="11"/>
        <v>564.8</v>
      </c>
      <c r="AA15" s="135">
        <f t="shared" si="10"/>
        <v>1.130218003204152</v>
      </c>
    </row>
    <row r="16" spans="1:27" ht="24.75" customHeight="1">
      <c r="A16" s="119" t="s">
        <v>238</v>
      </c>
      <c r="B16" s="119">
        <v>0</v>
      </c>
      <c r="C16" s="135">
        <v>0</v>
      </c>
      <c r="D16" s="135">
        <v>33.05</v>
      </c>
      <c r="E16" s="135">
        <f t="shared" si="0"/>
        <v>7.981934985267834</v>
      </c>
      <c r="F16" s="135">
        <v>796.93</v>
      </c>
      <c r="G16" s="135">
        <f t="shared" si="1"/>
        <v>8.8911623900919</v>
      </c>
      <c r="H16" s="135">
        <f>SUM(H61:H64)</f>
        <v>1179.15</v>
      </c>
      <c r="I16" s="135">
        <f t="shared" si="2"/>
        <v>13.653195066485733</v>
      </c>
      <c r="J16" s="135">
        <v>2644.43</v>
      </c>
      <c r="K16" s="135">
        <f t="shared" si="3"/>
        <v>46.125012645687036</v>
      </c>
      <c r="L16" s="135">
        <v>4024.94</v>
      </c>
      <c r="M16" s="135">
        <f t="shared" si="4"/>
        <v>32.05996936534651</v>
      </c>
      <c r="N16" s="135">
        <v>6555.14</v>
      </c>
      <c r="O16" s="135">
        <f t="shared" si="5"/>
        <v>68.23132161923886</v>
      </c>
      <c r="P16" s="135">
        <f>SUM(P61:P64)</f>
        <v>645.1199999999999</v>
      </c>
      <c r="Q16" s="135">
        <f t="shared" si="6"/>
        <v>38.72245664791928</v>
      </c>
      <c r="R16" s="135">
        <f>SUM(R61:R64)</f>
        <v>2.7</v>
      </c>
      <c r="S16" s="135">
        <f t="shared" si="6"/>
        <v>1.1297071129707115</v>
      </c>
      <c r="T16" s="135">
        <f>SUM(T61:T64)</f>
        <v>39.15</v>
      </c>
      <c r="U16" s="135">
        <f t="shared" si="7"/>
        <v>16.986289482818464</v>
      </c>
      <c r="V16" s="135">
        <f>SUM(V61:V64)</f>
        <v>0</v>
      </c>
      <c r="W16" s="135">
        <f t="shared" si="8"/>
        <v>0</v>
      </c>
      <c r="X16" s="135">
        <f>SUM(X61:X64)</f>
        <v>0</v>
      </c>
      <c r="Y16" s="135">
        <f t="shared" si="9"/>
        <v>0</v>
      </c>
      <c r="Z16" s="164">
        <f t="shared" si="11"/>
        <v>15920.609999999999</v>
      </c>
      <c r="AA16" s="135">
        <f t="shared" si="10"/>
        <v>31.85864030451851</v>
      </c>
    </row>
    <row r="17" spans="1:27" ht="24.75" customHeight="1">
      <c r="A17" s="119" t="s">
        <v>239</v>
      </c>
      <c r="B17" s="119">
        <v>0</v>
      </c>
      <c r="C17" s="135">
        <v>0</v>
      </c>
      <c r="D17" s="135">
        <v>0</v>
      </c>
      <c r="E17" s="135">
        <f t="shared" si="0"/>
        <v>0</v>
      </c>
      <c r="F17" s="135">
        <v>171.57</v>
      </c>
      <c r="G17" s="135">
        <f t="shared" si="1"/>
        <v>1.914166528136809</v>
      </c>
      <c r="H17" s="135">
        <f>SUM(H65:H67)</f>
        <v>5.5</v>
      </c>
      <c r="I17" s="135">
        <f t="shared" si="2"/>
        <v>0.0636836474288017</v>
      </c>
      <c r="J17" s="135">
        <v>118.11</v>
      </c>
      <c r="K17" s="135">
        <f t="shared" si="3"/>
        <v>2.0601132355865337</v>
      </c>
      <c r="L17" s="135">
        <v>3632.2</v>
      </c>
      <c r="M17" s="135">
        <f t="shared" si="4"/>
        <v>28.931666243176696</v>
      </c>
      <c r="N17" s="135">
        <v>481.1</v>
      </c>
      <c r="O17" s="135">
        <f t="shared" si="5"/>
        <v>5.00768691912237</v>
      </c>
      <c r="P17" s="135">
        <f>SUM(P65:P67)</f>
        <v>45.32999999999999</v>
      </c>
      <c r="Q17" s="135">
        <f t="shared" si="6"/>
        <v>2.7208720235772894</v>
      </c>
      <c r="R17" s="135">
        <f>SUM(R65:R67)</f>
        <v>0</v>
      </c>
      <c r="S17" s="135">
        <f t="shared" si="6"/>
        <v>0</v>
      </c>
      <c r="T17" s="135">
        <f>SUM(T65:T67)</f>
        <v>0</v>
      </c>
      <c r="U17" s="135">
        <f t="shared" si="7"/>
        <v>0</v>
      </c>
      <c r="V17" s="135">
        <f>SUM(V65:V67)</f>
        <v>0</v>
      </c>
      <c r="W17" s="135">
        <f t="shared" si="8"/>
        <v>0</v>
      </c>
      <c r="X17" s="135">
        <f>SUM(X65:X67)</f>
        <v>0</v>
      </c>
      <c r="Y17" s="135">
        <f t="shared" si="9"/>
        <v>0</v>
      </c>
      <c r="Z17" s="164">
        <f t="shared" si="11"/>
        <v>4453.8099999999995</v>
      </c>
      <c r="AA17" s="135">
        <f t="shared" si="10"/>
        <v>8.912493351364525</v>
      </c>
    </row>
    <row r="18" spans="1:27" ht="24.75" customHeight="1">
      <c r="A18" s="120" t="s">
        <v>240</v>
      </c>
      <c r="B18" s="120">
        <v>0</v>
      </c>
      <c r="C18" s="137">
        <v>0</v>
      </c>
      <c r="D18" s="137">
        <v>262.71</v>
      </c>
      <c r="E18" s="137">
        <f t="shared" si="0"/>
        <v>63.447326474423996</v>
      </c>
      <c r="F18" s="137">
        <v>588.13</v>
      </c>
      <c r="G18" s="137">
        <f t="shared" si="1"/>
        <v>6.5616294235186885</v>
      </c>
      <c r="H18" s="137">
        <f>SUM(H68)</f>
        <v>0</v>
      </c>
      <c r="I18" s="137">
        <f t="shared" si="2"/>
        <v>0</v>
      </c>
      <c r="J18" s="137">
        <v>0</v>
      </c>
      <c r="K18" s="137">
        <f t="shared" si="3"/>
        <v>0</v>
      </c>
      <c r="L18" s="137">
        <v>127.6</v>
      </c>
      <c r="M18" s="137">
        <f t="shared" si="4"/>
        <v>1.016375918900211</v>
      </c>
      <c r="N18" s="137">
        <v>1263.14</v>
      </c>
      <c r="O18" s="137">
        <f t="shared" si="5"/>
        <v>13.147806391644629</v>
      </c>
      <c r="P18" s="137">
        <f>SUM(P68)</f>
        <v>141.88</v>
      </c>
      <c r="Q18" s="137">
        <f t="shared" si="6"/>
        <v>8.516155365213896</v>
      </c>
      <c r="R18" s="137">
        <f>SUM(R68)</f>
        <v>175.35</v>
      </c>
      <c r="S18" s="137">
        <f t="shared" si="6"/>
        <v>73.36820083682008</v>
      </c>
      <c r="T18" s="137">
        <f>SUM(T68)</f>
        <v>70.91000000000001</v>
      </c>
      <c r="U18" s="137">
        <f t="shared" si="7"/>
        <v>30.766227004512324</v>
      </c>
      <c r="V18" s="137">
        <f>SUM(V68)</f>
        <v>501.83</v>
      </c>
      <c r="W18" s="137">
        <f t="shared" si="8"/>
        <v>100</v>
      </c>
      <c r="X18" s="137">
        <f>SUM(X68)</f>
        <v>91.32</v>
      </c>
      <c r="Y18" s="137">
        <f t="shared" si="9"/>
        <v>6.400112135122823</v>
      </c>
      <c r="Z18" s="165">
        <f t="shared" si="11"/>
        <v>3222.87</v>
      </c>
      <c r="AA18" s="137">
        <f t="shared" si="10"/>
        <v>6.449266458899727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414.06</v>
      </c>
      <c r="E19" s="141">
        <f t="shared" si="0"/>
        <v>100</v>
      </c>
      <c r="F19" s="140">
        <f>SUM(F10:F18)</f>
        <v>8963.169999999998</v>
      </c>
      <c r="G19" s="141">
        <f t="shared" si="1"/>
        <v>100</v>
      </c>
      <c r="H19" s="140">
        <f>SUM(H10:H18)</f>
        <v>8636.439999999999</v>
      </c>
      <c r="I19" s="141">
        <f t="shared" si="2"/>
        <v>100</v>
      </c>
      <c r="J19" s="140">
        <f>SUM(J10:J18)</f>
        <v>5733.179999999999</v>
      </c>
      <c r="K19" s="141">
        <f t="shared" si="3"/>
        <v>100</v>
      </c>
      <c r="L19" s="140">
        <f>SUM(L10:L18)</f>
        <v>12554.410000000002</v>
      </c>
      <c r="M19" s="141">
        <f t="shared" si="4"/>
        <v>100</v>
      </c>
      <c r="N19" s="117">
        <f>SUM(N10:N18)</f>
        <v>9607.23</v>
      </c>
      <c r="O19" s="141">
        <f t="shared" si="5"/>
        <v>100</v>
      </c>
      <c r="P19" s="117">
        <f>SUM(P10:P18)</f>
        <v>1666.0099999999998</v>
      </c>
      <c r="Q19" s="141">
        <f t="shared" si="6"/>
        <v>100</v>
      </c>
      <c r="R19" s="117">
        <f>SUM(R10:R18)</f>
        <v>239</v>
      </c>
      <c r="S19" s="141">
        <f t="shared" si="6"/>
        <v>100</v>
      </c>
      <c r="T19" s="140">
        <f>SUM(T10:T18)</f>
        <v>230.48000000000002</v>
      </c>
      <c r="U19" s="141">
        <f t="shared" si="7"/>
        <v>100</v>
      </c>
      <c r="V19" s="140">
        <f>SUM(V10:V18)</f>
        <v>501.83</v>
      </c>
      <c r="W19" s="141">
        <f t="shared" si="8"/>
        <v>100</v>
      </c>
      <c r="X19" s="140">
        <f>SUM(X10:X18)</f>
        <v>1426.8499999999997</v>
      </c>
      <c r="Y19" s="141">
        <f t="shared" si="9"/>
        <v>100</v>
      </c>
      <c r="Z19" s="117">
        <f>SUM(Z10:Z18)</f>
        <v>49972.659999999996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30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1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7" t="s">
        <v>253</v>
      </c>
      <c r="AA28" s="229" t="s">
        <v>3</v>
      </c>
    </row>
    <row r="29" spans="1:27" s="2" customFormat="1" ht="15">
      <c r="A29" s="232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8"/>
      <c r="AA29" s="203"/>
    </row>
    <row r="30" spans="1:27" s="2" customFormat="1" ht="12.75">
      <c r="A30" s="109" t="s">
        <v>178</v>
      </c>
      <c r="B30" s="111"/>
      <c r="C30" s="151"/>
      <c r="D30" s="151"/>
      <c r="E30" s="151">
        <f>((D30/D$69*100))</f>
        <v>0</v>
      </c>
      <c r="F30" s="151">
        <v>29</v>
      </c>
      <c r="G30" s="151">
        <f>((F30/F$69*100))</f>
        <v>0.3235462453573904</v>
      </c>
      <c r="H30" s="151"/>
      <c r="I30" s="151">
        <f aca="true" t="shared" si="12" ref="I30:I68">((H30/H$69*100))</f>
        <v>0</v>
      </c>
      <c r="J30" s="151"/>
      <c r="K30" s="151">
        <f aca="true" t="shared" si="13" ref="K30:K68">((J30/J$69*100))</f>
        <v>0</v>
      </c>
      <c r="L30" s="151"/>
      <c r="M30" s="151">
        <f aca="true" t="shared" si="14" ref="M30:M68">((L30/L$69*100))</f>
        <v>0</v>
      </c>
      <c r="N30" s="151">
        <v>3.9899999999999993</v>
      </c>
      <c r="O30" s="151">
        <f aca="true" t="shared" si="15" ref="O30:O68">((N30/N$69*100))</f>
        <v>0.0415312217985821</v>
      </c>
      <c r="P30" s="151">
        <v>7.8</v>
      </c>
      <c r="Q30" s="151">
        <f aca="true" t="shared" si="16" ref="Q30:Q68">((P30/P$69*100))</f>
        <v>0.46818446467908365</v>
      </c>
      <c r="R30" s="151">
        <v>11.2</v>
      </c>
      <c r="S30" s="151">
        <f aca="true" t="shared" si="17" ref="S30:S68">((R30/R$69*100))</f>
        <v>4.686192468619247</v>
      </c>
      <c r="T30" s="151">
        <v>16</v>
      </c>
      <c r="U30" s="151">
        <f aca="true" t="shared" si="18" ref="U30:U68">((T30/T$69*100))</f>
        <v>6.942034015966677</v>
      </c>
      <c r="V30" s="151"/>
      <c r="W30" s="151">
        <f aca="true" t="shared" si="19" ref="W30:W68">((V30/V$69*100))</f>
        <v>0</v>
      </c>
      <c r="X30" s="151"/>
      <c r="Y30" s="151">
        <f aca="true" t="shared" si="20" ref="Y30:Y68">((X30/X$69*100))</f>
        <v>0</v>
      </c>
      <c r="Z30" s="151">
        <f>B30+D30+F30+H30+J30+L30+N30+P30+R30+T30+V30+X30</f>
        <v>67.99</v>
      </c>
      <c r="AA30" s="151">
        <f aca="true" t="shared" si="21" ref="AA30:AA68">((Z30/Z$69*100))</f>
        <v>0.13605439454293558</v>
      </c>
    </row>
    <row r="31" spans="1:27" s="2" customFormat="1" ht="12.75">
      <c r="A31" s="110" t="s">
        <v>179</v>
      </c>
      <c r="B31" s="111"/>
      <c r="C31" s="151"/>
      <c r="D31" s="151"/>
      <c r="E31" s="151">
        <f aca="true" t="shared" si="22" ref="E31:G68">((D31/D$69*100))</f>
        <v>0</v>
      </c>
      <c r="F31" s="151">
        <v>0.4</v>
      </c>
      <c r="G31" s="151">
        <f t="shared" si="22"/>
        <v>0.00446270683251573</v>
      </c>
      <c r="H31" s="151">
        <v>503.8</v>
      </c>
      <c r="I31" s="151">
        <f t="shared" si="12"/>
        <v>5.833422104478235</v>
      </c>
      <c r="J31" s="151"/>
      <c r="K31" s="151">
        <f t="shared" si="13"/>
        <v>0</v>
      </c>
      <c r="L31" s="151">
        <v>10.799999999999999</v>
      </c>
      <c r="M31" s="151">
        <f t="shared" si="14"/>
        <v>0.08602554799468873</v>
      </c>
      <c r="N31" s="151">
        <v>165.93000000000004</v>
      </c>
      <c r="O31" s="151">
        <f t="shared" si="15"/>
        <v>1.7271367501350203</v>
      </c>
      <c r="P31" s="151">
        <v>47.36</v>
      </c>
      <c r="Q31" s="151">
        <f t="shared" si="16"/>
        <v>2.842720031692487</v>
      </c>
      <c r="R31" s="151">
        <v>2</v>
      </c>
      <c r="S31" s="151">
        <f t="shared" si="17"/>
        <v>0.8368200836820083</v>
      </c>
      <c r="T31" s="151">
        <v>46.699999999999996</v>
      </c>
      <c r="U31" s="151">
        <f t="shared" si="18"/>
        <v>20.262061784102738</v>
      </c>
      <c r="V31" s="151"/>
      <c r="W31" s="151">
        <f t="shared" si="19"/>
        <v>0</v>
      </c>
      <c r="X31" s="151"/>
      <c r="Y31" s="151">
        <f t="shared" si="20"/>
        <v>0</v>
      </c>
      <c r="Z31" s="151">
        <f aca="true" t="shared" si="23" ref="Z31:Z68">B31+D31+F31+H31+J31+L31+N31+P31+R31+T31+V31+X31</f>
        <v>776.9900000000001</v>
      </c>
      <c r="AA31" s="151">
        <f t="shared" si="21"/>
        <v>1.5548301811430436</v>
      </c>
    </row>
    <row r="32" spans="1:27" s="2" customFormat="1" ht="12.75">
      <c r="A32" s="110" t="s">
        <v>180</v>
      </c>
      <c r="B32" s="111"/>
      <c r="C32" s="151"/>
      <c r="D32" s="151"/>
      <c r="E32" s="151">
        <f t="shared" si="22"/>
        <v>0</v>
      </c>
      <c r="F32" s="151"/>
      <c r="G32" s="151">
        <f t="shared" si="22"/>
        <v>0</v>
      </c>
      <c r="H32" s="151"/>
      <c r="I32" s="151">
        <f t="shared" si="12"/>
        <v>0</v>
      </c>
      <c r="J32" s="151"/>
      <c r="K32" s="151">
        <f t="shared" si="13"/>
        <v>0</v>
      </c>
      <c r="L32" s="151">
        <v>347.1</v>
      </c>
      <c r="M32" s="151">
        <f t="shared" si="14"/>
        <v>2.7647655286070796</v>
      </c>
      <c r="N32" s="151"/>
      <c r="O32" s="151">
        <f t="shared" si="15"/>
        <v>0</v>
      </c>
      <c r="P32" s="151">
        <v>118.9</v>
      </c>
      <c r="Q32" s="151">
        <f t="shared" si="16"/>
        <v>7.136811903890133</v>
      </c>
      <c r="R32" s="151">
        <v>39.5</v>
      </c>
      <c r="S32" s="151">
        <f t="shared" si="17"/>
        <v>16.527196652719663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505.5</v>
      </c>
      <c r="AA32" s="151">
        <f t="shared" si="21"/>
        <v>1.0115531172445058</v>
      </c>
    </row>
    <row r="33" spans="1:27" s="2" customFormat="1" ht="12.75">
      <c r="A33" s="110" t="s">
        <v>181</v>
      </c>
      <c r="B33" s="111"/>
      <c r="C33" s="151"/>
      <c r="D33" s="151">
        <v>0.8</v>
      </c>
      <c r="E33" s="151">
        <f t="shared" si="22"/>
        <v>0.1932087137129885</v>
      </c>
      <c r="F33" s="151"/>
      <c r="G33" s="151">
        <f t="shared" si="22"/>
        <v>0</v>
      </c>
      <c r="H33" s="151"/>
      <c r="I33" s="151">
        <f t="shared" si="12"/>
        <v>0</v>
      </c>
      <c r="J33" s="151">
        <v>2</v>
      </c>
      <c r="K33" s="151">
        <f t="shared" si="13"/>
        <v>0.03488465389190641</v>
      </c>
      <c r="L33" s="151">
        <v>3.9</v>
      </c>
      <c r="M33" s="151">
        <f t="shared" si="14"/>
        <v>0.031064781220304268</v>
      </c>
      <c r="N33" s="151"/>
      <c r="O33" s="151">
        <f t="shared" si="15"/>
        <v>0</v>
      </c>
      <c r="P33" s="151">
        <v>23.12</v>
      </c>
      <c r="Q33" s="151">
        <f t="shared" si="16"/>
        <v>1.3877467722282582</v>
      </c>
      <c r="R33" s="151"/>
      <c r="S33" s="151">
        <f t="shared" si="17"/>
        <v>0</v>
      </c>
      <c r="T33" s="151"/>
      <c r="U33" s="151">
        <f t="shared" si="18"/>
        <v>0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29.82</v>
      </c>
      <c r="AA33" s="151">
        <f t="shared" si="21"/>
        <v>0.059672628993533455</v>
      </c>
    </row>
    <row r="34" spans="1:27" s="2" customFormat="1" ht="12.75">
      <c r="A34" s="110" t="s">
        <v>182</v>
      </c>
      <c r="B34" s="111"/>
      <c r="C34" s="151"/>
      <c r="D34" s="151"/>
      <c r="E34" s="151">
        <f t="shared" si="22"/>
        <v>0</v>
      </c>
      <c r="F34" s="151"/>
      <c r="G34" s="151">
        <f t="shared" si="22"/>
        <v>0</v>
      </c>
      <c r="H34" s="151"/>
      <c r="I34" s="151">
        <f t="shared" si="12"/>
        <v>0</v>
      </c>
      <c r="J34" s="151">
        <v>1.7999999999999998</v>
      </c>
      <c r="K34" s="151">
        <f t="shared" si="13"/>
        <v>0.03139618850271576</v>
      </c>
      <c r="L34" s="151">
        <v>5.359999999999999</v>
      </c>
      <c r="M34" s="151">
        <f t="shared" si="14"/>
        <v>0.04269416085662329</v>
      </c>
      <c r="N34" s="151">
        <v>1.27</v>
      </c>
      <c r="O34" s="151">
        <f t="shared" si="15"/>
        <v>0.013219210948420872</v>
      </c>
      <c r="P34" s="151">
        <v>73.39999999999999</v>
      </c>
      <c r="Q34" s="151">
        <f t="shared" si="16"/>
        <v>4.405735859928813</v>
      </c>
      <c r="R34" s="151">
        <v>0.25</v>
      </c>
      <c r="S34" s="151">
        <f t="shared" si="17"/>
        <v>0.10460251046025104</v>
      </c>
      <c r="T34" s="151">
        <v>1</v>
      </c>
      <c r="U34" s="151">
        <f t="shared" si="18"/>
        <v>0.43387712599791733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83.07999999999998</v>
      </c>
      <c r="AA34" s="151">
        <f t="shared" si="21"/>
        <v>0.16625090599539766</v>
      </c>
    </row>
    <row r="35" spans="1:27" s="2" customFormat="1" ht="12.75">
      <c r="A35" s="110" t="s">
        <v>183</v>
      </c>
      <c r="B35" s="11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262.6</v>
      </c>
      <c r="M35" s="151">
        <f t="shared" si="14"/>
        <v>2.0916952688338206</v>
      </c>
      <c r="N35" s="151">
        <v>0.26</v>
      </c>
      <c r="O35" s="151">
        <f t="shared" si="15"/>
        <v>0.0027062951547948246</v>
      </c>
      <c r="P35" s="151">
        <v>17.16</v>
      </c>
      <c r="Q35" s="151">
        <f t="shared" si="16"/>
        <v>1.0300058222939839</v>
      </c>
      <c r="R35" s="151"/>
      <c r="S35" s="151">
        <f t="shared" si="17"/>
        <v>0</v>
      </c>
      <c r="T35" s="151">
        <v>0.4</v>
      </c>
      <c r="U35" s="151">
        <f t="shared" si="18"/>
        <v>0.17355085039916696</v>
      </c>
      <c r="V35" s="151"/>
      <c r="W35" s="151">
        <f t="shared" si="19"/>
        <v>0</v>
      </c>
      <c r="X35" s="151">
        <v>0.25</v>
      </c>
      <c r="Y35" s="151">
        <f t="shared" si="20"/>
        <v>0.017521112941094024</v>
      </c>
      <c r="Z35" s="151">
        <f t="shared" si="23"/>
        <v>280.67</v>
      </c>
      <c r="AA35" s="151">
        <f t="shared" si="21"/>
        <v>0.5616471086390018</v>
      </c>
    </row>
    <row r="36" spans="1:27" s="2" customFormat="1" ht="12.75">
      <c r="A36" s="110" t="s">
        <v>184</v>
      </c>
      <c r="B36" s="11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>
        <v>0</v>
      </c>
      <c r="K36" s="151">
        <f t="shared" si="13"/>
        <v>0</v>
      </c>
      <c r="L36" s="151">
        <v>679.5499999999998</v>
      </c>
      <c r="M36" s="151">
        <f t="shared" si="14"/>
        <v>5.4128389944250666</v>
      </c>
      <c r="N36" s="151">
        <v>0.04</v>
      </c>
      <c r="O36" s="151">
        <f t="shared" si="15"/>
        <v>0.0004163531007376653</v>
      </c>
      <c r="P36" s="151">
        <v>11.2</v>
      </c>
      <c r="Q36" s="151">
        <f t="shared" si="16"/>
        <v>0.6722648723597098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690.7899999999998</v>
      </c>
      <c r="AA36" s="151">
        <f t="shared" si="21"/>
        <v>1.3823358612489256</v>
      </c>
    </row>
    <row r="37" spans="1:27" s="2" customFormat="1" ht="12.75">
      <c r="A37" s="110" t="s">
        <v>185</v>
      </c>
      <c r="B37" s="111"/>
      <c r="C37" s="151"/>
      <c r="D37" s="151"/>
      <c r="E37" s="151">
        <f t="shared" si="22"/>
        <v>0</v>
      </c>
      <c r="F37" s="151">
        <v>5</v>
      </c>
      <c r="G37" s="151">
        <f t="shared" si="22"/>
        <v>0.05578383540644663</v>
      </c>
      <c r="H37" s="151"/>
      <c r="I37" s="151">
        <f t="shared" si="12"/>
        <v>0</v>
      </c>
      <c r="J37" s="151">
        <v>5.5</v>
      </c>
      <c r="K37" s="151">
        <f t="shared" si="13"/>
        <v>0.09593279820274263</v>
      </c>
      <c r="L37" s="151"/>
      <c r="M37" s="151">
        <f t="shared" si="14"/>
        <v>0</v>
      </c>
      <c r="N37" s="151">
        <v>220.63000000000002</v>
      </c>
      <c r="O37" s="151">
        <f t="shared" si="15"/>
        <v>2.2964996153937776</v>
      </c>
      <c r="P37" s="151">
        <v>9.86</v>
      </c>
      <c r="Q37" s="151">
        <f t="shared" si="16"/>
        <v>0.591833182273816</v>
      </c>
      <c r="R37" s="151"/>
      <c r="S37" s="151">
        <f t="shared" si="17"/>
        <v>0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240.99</v>
      </c>
      <c r="AA37" s="151">
        <f t="shared" si="21"/>
        <v>0.4822436908501552</v>
      </c>
    </row>
    <row r="38" spans="1:27" s="2" customFormat="1" ht="12.75">
      <c r="A38" s="112" t="s">
        <v>186</v>
      </c>
      <c r="B38" s="113"/>
      <c r="C38" s="152"/>
      <c r="D38" s="152"/>
      <c r="E38" s="152">
        <f t="shared" si="22"/>
        <v>0</v>
      </c>
      <c r="F38" s="152">
        <v>5.05</v>
      </c>
      <c r="G38" s="152">
        <f t="shared" si="22"/>
        <v>0.056341673760511086</v>
      </c>
      <c r="H38" s="152"/>
      <c r="I38" s="152">
        <f t="shared" si="12"/>
        <v>0</v>
      </c>
      <c r="J38" s="152">
        <v>1</v>
      </c>
      <c r="K38" s="152">
        <f t="shared" si="13"/>
        <v>0.017442326945953206</v>
      </c>
      <c r="L38" s="152">
        <v>0.03</v>
      </c>
      <c r="M38" s="152">
        <f t="shared" si="14"/>
        <v>0.00023895985554080203</v>
      </c>
      <c r="N38" s="152"/>
      <c r="O38" s="152">
        <f t="shared" si="15"/>
        <v>0</v>
      </c>
      <c r="P38" s="152">
        <v>77.85999999999999</v>
      </c>
      <c r="Q38" s="152">
        <f t="shared" si="16"/>
        <v>4.67344133588634</v>
      </c>
      <c r="R38" s="152">
        <v>1.5</v>
      </c>
      <c r="S38" s="152">
        <f t="shared" si="17"/>
        <v>0.6276150627615062</v>
      </c>
      <c r="T38" s="152"/>
      <c r="U38" s="152">
        <f t="shared" si="18"/>
        <v>0</v>
      </c>
      <c r="V38" s="152"/>
      <c r="W38" s="152">
        <f t="shared" si="19"/>
        <v>0</v>
      </c>
      <c r="X38" s="152"/>
      <c r="Y38" s="152">
        <f t="shared" si="20"/>
        <v>0</v>
      </c>
      <c r="Z38" s="152">
        <f t="shared" si="23"/>
        <v>85.43999999999998</v>
      </c>
      <c r="AA38" s="152">
        <f t="shared" si="21"/>
        <v>0.17097348830340367</v>
      </c>
    </row>
    <row r="39" spans="1:27" s="2" customFormat="1" ht="12.75">
      <c r="A39" s="109" t="s">
        <v>187</v>
      </c>
      <c r="B39" s="114"/>
      <c r="C39" s="153"/>
      <c r="D39" s="153">
        <v>20</v>
      </c>
      <c r="E39" s="153">
        <f t="shared" si="22"/>
        <v>4.830217842824712</v>
      </c>
      <c r="F39" s="153"/>
      <c r="G39" s="153">
        <f t="shared" si="22"/>
        <v>0</v>
      </c>
      <c r="H39" s="153">
        <v>0</v>
      </c>
      <c r="I39" s="153">
        <f t="shared" si="12"/>
        <v>0</v>
      </c>
      <c r="J39" s="153">
        <v>13</v>
      </c>
      <c r="K39" s="153">
        <f t="shared" si="13"/>
        <v>0.22675025029739165</v>
      </c>
      <c r="L39" s="153"/>
      <c r="M39" s="153">
        <f t="shared" si="14"/>
        <v>0</v>
      </c>
      <c r="N39" s="153">
        <v>21.8</v>
      </c>
      <c r="O39" s="153">
        <f t="shared" si="15"/>
        <v>0.22691243990202759</v>
      </c>
      <c r="P39" s="153">
        <v>17.75</v>
      </c>
      <c r="Q39" s="153">
        <f t="shared" si="16"/>
        <v>1.0654197753915045</v>
      </c>
      <c r="R39" s="153">
        <v>0</v>
      </c>
      <c r="S39" s="153">
        <f t="shared" si="17"/>
        <v>0</v>
      </c>
      <c r="T39" s="153">
        <v>1.5</v>
      </c>
      <c r="U39" s="153">
        <f t="shared" si="18"/>
        <v>0.650815688996876</v>
      </c>
      <c r="V39" s="153">
        <v>0</v>
      </c>
      <c r="W39" s="153">
        <f t="shared" si="19"/>
        <v>0</v>
      </c>
      <c r="X39" s="153">
        <v>0</v>
      </c>
      <c r="Y39" s="153">
        <f t="shared" si="20"/>
        <v>0</v>
      </c>
      <c r="Z39" s="153">
        <f t="shared" si="23"/>
        <v>74.05</v>
      </c>
      <c r="AA39" s="153">
        <f t="shared" si="21"/>
        <v>0.1481810253846798</v>
      </c>
    </row>
    <row r="40" spans="1:27" s="2" customFormat="1" ht="12.75">
      <c r="A40" s="110" t="s">
        <v>188</v>
      </c>
      <c r="B40" s="111"/>
      <c r="C40" s="151"/>
      <c r="D40" s="151"/>
      <c r="E40" s="151">
        <f t="shared" si="22"/>
        <v>0</v>
      </c>
      <c r="F40" s="151">
        <v>8.58</v>
      </c>
      <c r="G40" s="151">
        <f t="shared" si="22"/>
        <v>0.09572506155746241</v>
      </c>
      <c r="H40" s="151">
        <v>21.55</v>
      </c>
      <c r="I40" s="151">
        <f t="shared" si="12"/>
        <v>0.24952410947103207</v>
      </c>
      <c r="J40" s="151">
        <v>0.6</v>
      </c>
      <c r="K40" s="151">
        <f t="shared" si="13"/>
        <v>0.010465396167571923</v>
      </c>
      <c r="L40" s="151">
        <v>1268.5</v>
      </c>
      <c r="M40" s="151">
        <f t="shared" si="14"/>
        <v>10.104019225116913</v>
      </c>
      <c r="N40" s="151">
        <v>68.86</v>
      </c>
      <c r="O40" s="151">
        <f t="shared" si="15"/>
        <v>0.7167518629198908</v>
      </c>
      <c r="P40" s="151">
        <v>68.72</v>
      </c>
      <c r="Q40" s="151">
        <f t="shared" si="16"/>
        <v>4.124825181121363</v>
      </c>
      <c r="R40" s="151">
        <v>0</v>
      </c>
      <c r="S40" s="151">
        <f t="shared" si="17"/>
        <v>0</v>
      </c>
      <c r="T40" s="151">
        <v>12</v>
      </c>
      <c r="U40" s="151">
        <f t="shared" si="18"/>
        <v>5.206525511975008</v>
      </c>
      <c r="V40" s="151">
        <v>0</v>
      </c>
      <c r="W40" s="151">
        <f t="shared" si="19"/>
        <v>0</v>
      </c>
      <c r="X40" s="151">
        <v>2.85</v>
      </c>
      <c r="Y40" s="151">
        <f t="shared" si="20"/>
        <v>0.19974068752847185</v>
      </c>
      <c r="Z40" s="151">
        <f t="shared" si="23"/>
        <v>1451.6599999999999</v>
      </c>
      <c r="AA40" s="151">
        <f t="shared" si="21"/>
        <v>2.9049084039152504</v>
      </c>
    </row>
    <row r="41" spans="1:27" s="2" customFormat="1" ht="12.75">
      <c r="A41" s="110" t="s">
        <v>189</v>
      </c>
      <c r="B41" s="111"/>
      <c r="C41" s="151"/>
      <c r="D41" s="151"/>
      <c r="E41" s="151">
        <f t="shared" si="22"/>
        <v>0</v>
      </c>
      <c r="F41" s="151"/>
      <c r="G41" s="151">
        <f t="shared" si="22"/>
        <v>0</v>
      </c>
      <c r="H41" s="151"/>
      <c r="I41" s="151">
        <f t="shared" si="12"/>
        <v>0</v>
      </c>
      <c r="J41" s="151"/>
      <c r="K41" s="151">
        <f t="shared" si="13"/>
        <v>0</v>
      </c>
      <c r="L41" s="151">
        <v>108</v>
      </c>
      <c r="M41" s="151">
        <f t="shared" si="14"/>
        <v>0.8602554799468873</v>
      </c>
      <c r="N41" s="151">
        <v>2.15</v>
      </c>
      <c r="O41" s="151">
        <f t="shared" si="15"/>
        <v>0.02237897916464951</v>
      </c>
      <c r="P41" s="151"/>
      <c r="Q41" s="151">
        <f t="shared" si="16"/>
        <v>0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110.15</v>
      </c>
      <c r="AA41" s="151">
        <f t="shared" si="21"/>
        <v>0.22042052594358516</v>
      </c>
    </row>
    <row r="42" spans="1:27" s="2" customFormat="1" ht="12.75">
      <c r="A42" s="110" t="s">
        <v>190</v>
      </c>
      <c r="B42" s="111"/>
      <c r="C42" s="151"/>
      <c r="D42" s="151"/>
      <c r="E42" s="151">
        <f t="shared" si="22"/>
        <v>0</v>
      </c>
      <c r="F42" s="151"/>
      <c r="G42" s="151">
        <f t="shared" si="22"/>
        <v>0</v>
      </c>
      <c r="H42" s="151">
        <v>0.30000000000000004</v>
      </c>
      <c r="I42" s="151">
        <f t="shared" si="12"/>
        <v>0.0034736534961164567</v>
      </c>
      <c r="J42" s="151">
        <v>82.21</v>
      </c>
      <c r="K42" s="151">
        <f t="shared" si="13"/>
        <v>1.433933698226813</v>
      </c>
      <c r="L42" s="151">
        <v>2</v>
      </c>
      <c r="M42" s="151">
        <f t="shared" si="14"/>
        <v>0.01593065703605347</v>
      </c>
      <c r="N42" s="151">
        <v>0.01</v>
      </c>
      <c r="O42" s="151">
        <f t="shared" si="15"/>
        <v>0.00010408827518441632</v>
      </c>
      <c r="P42" s="151">
        <v>3.3000000000000003</v>
      </c>
      <c r="Q42" s="151">
        <f t="shared" si="16"/>
        <v>0.1980780427488431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87.82</v>
      </c>
      <c r="AA42" s="151">
        <f t="shared" si="21"/>
        <v>0.17573609249537583</v>
      </c>
    </row>
    <row r="43" spans="1:27" s="2" customFormat="1" ht="12.75">
      <c r="A43" s="110" t="s">
        <v>191</v>
      </c>
      <c r="B43" s="111"/>
      <c r="C43" s="151"/>
      <c r="D43" s="151"/>
      <c r="E43" s="151">
        <f t="shared" si="22"/>
        <v>0</v>
      </c>
      <c r="F43" s="151"/>
      <c r="G43" s="151">
        <f t="shared" si="22"/>
        <v>0</v>
      </c>
      <c r="H43" s="151"/>
      <c r="I43" s="151">
        <f t="shared" si="12"/>
        <v>0</v>
      </c>
      <c r="J43" s="151"/>
      <c r="K43" s="151">
        <f t="shared" si="13"/>
        <v>0</v>
      </c>
      <c r="L43" s="151"/>
      <c r="M43" s="151">
        <f t="shared" si="14"/>
        <v>0</v>
      </c>
      <c r="N43" s="151">
        <v>0.75</v>
      </c>
      <c r="O43" s="151">
        <f t="shared" si="15"/>
        <v>0.007806620638831223</v>
      </c>
      <c r="P43" s="151">
        <v>9.15</v>
      </c>
      <c r="Q43" s="151">
        <f t="shared" si="16"/>
        <v>0.5492163912581558</v>
      </c>
      <c r="R43" s="151"/>
      <c r="S43" s="151">
        <f t="shared" si="17"/>
        <v>0</v>
      </c>
      <c r="T43" s="151"/>
      <c r="U43" s="151">
        <f t="shared" si="18"/>
        <v>0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9.9</v>
      </c>
      <c r="AA43" s="151">
        <f t="shared" si="21"/>
        <v>0.019810832563245513</v>
      </c>
    </row>
    <row r="44" spans="1:27" s="2" customFormat="1" ht="12.75">
      <c r="A44" s="110" t="s">
        <v>192</v>
      </c>
      <c r="B44" s="111"/>
      <c r="C44" s="151"/>
      <c r="D44" s="151"/>
      <c r="E44" s="151">
        <f t="shared" si="22"/>
        <v>0</v>
      </c>
      <c r="F44" s="151"/>
      <c r="G44" s="151">
        <f t="shared" si="22"/>
        <v>0</v>
      </c>
      <c r="H44" s="151"/>
      <c r="I44" s="151">
        <f t="shared" si="12"/>
        <v>0</v>
      </c>
      <c r="J44" s="151"/>
      <c r="K44" s="151">
        <f t="shared" si="13"/>
        <v>0</v>
      </c>
      <c r="L44" s="151">
        <v>16.5</v>
      </c>
      <c r="M44" s="151">
        <f t="shared" si="14"/>
        <v>0.13142792054744112</v>
      </c>
      <c r="N44" s="151"/>
      <c r="O44" s="151">
        <f t="shared" si="15"/>
        <v>0</v>
      </c>
      <c r="P44" s="151"/>
      <c r="Q44" s="151">
        <f t="shared" si="16"/>
        <v>0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16.5</v>
      </c>
      <c r="AA44" s="151">
        <f t="shared" si="21"/>
        <v>0.03301805427207585</v>
      </c>
    </row>
    <row r="45" spans="1:27" s="2" customFormat="1" ht="12.75">
      <c r="A45" s="110" t="s">
        <v>193</v>
      </c>
      <c r="B45" s="111"/>
      <c r="C45" s="151"/>
      <c r="D45" s="151">
        <v>0.56</v>
      </c>
      <c r="E45" s="151">
        <f t="shared" si="22"/>
        <v>0.13524609959909195</v>
      </c>
      <c r="F45" s="151">
        <v>7.419999999999999</v>
      </c>
      <c r="G45" s="151">
        <f t="shared" si="22"/>
        <v>0.08278321174316679</v>
      </c>
      <c r="H45" s="151">
        <v>0</v>
      </c>
      <c r="I45" s="151">
        <f t="shared" si="12"/>
        <v>0</v>
      </c>
      <c r="J45" s="151"/>
      <c r="K45" s="151">
        <f t="shared" si="13"/>
        <v>0</v>
      </c>
      <c r="L45" s="151"/>
      <c r="M45" s="151">
        <f t="shared" si="14"/>
        <v>0</v>
      </c>
      <c r="N45" s="151">
        <v>2.8499999999999996</v>
      </c>
      <c r="O45" s="151">
        <f t="shared" si="15"/>
        <v>0.029665158427558645</v>
      </c>
      <c r="P45" s="151">
        <v>71.63000000000001</v>
      </c>
      <c r="Q45" s="151">
        <f t="shared" si="16"/>
        <v>4.299494000636252</v>
      </c>
      <c r="R45" s="151">
        <v>0.1</v>
      </c>
      <c r="S45" s="151">
        <f t="shared" si="17"/>
        <v>0.041841004184100423</v>
      </c>
      <c r="T45" s="151">
        <v>1.5</v>
      </c>
      <c r="U45" s="151">
        <f t="shared" si="18"/>
        <v>0.650815688996876</v>
      </c>
      <c r="V45" s="151">
        <v>0</v>
      </c>
      <c r="W45" s="151">
        <f t="shared" si="19"/>
        <v>0</v>
      </c>
      <c r="X45" s="151">
        <v>0</v>
      </c>
      <c r="Y45" s="151">
        <f t="shared" si="20"/>
        <v>0</v>
      </c>
      <c r="Z45" s="151">
        <f t="shared" si="23"/>
        <v>84.06</v>
      </c>
      <c r="AA45" s="151">
        <f t="shared" si="21"/>
        <v>0.16821197830973916</v>
      </c>
    </row>
    <row r="46" spans="1:27" s="2" customFormat="1" ht="12.75">
      <c r="A46" s="112" t="s">
        <v>194</v>
      </c>
      <c r="B46" s="113"/>
      <c r="C46" s="152"/>
      <c r="D46" s="152"/>
      <c r="E46" s="152">
        <f t="shared" si="22"/>
        <v>0</v>
      </c>
      <c r="F46" s="152">
        <v>21</v>
      </c>
      <c r="G46" s="152">
        <f t="shared" si="22"/>
        <v>0.2342921087070758</v>
      </c>
      <c r="H46" s="152"/>
      <c r="I46" s="152">
        <f t="shared" si="12"/>
        <v>0</v>
      </c>
      <c r="J46" s="152"/>
      <c r="K46" s="152">
        <f t="shared" si="13"/>
        <v>0</v>
      </c>
      <c r="L46" s="152"/>
      <c r="M46" s="152">
        <f t="shared" si="14"/>
        <v>0</v>
      </c>
      <c r="N46" s="152"/>
      <c r="O46" s="152">
        <f t="shared" si="15"/>
        <v>0</v>
      </c>
      <c r="P46" s="152">
        <v>4.199999999999999</v>
      </c>
      <c r="Q46" s="152">
        <f t="shared" si="16"/>
        <v>0.25209932713489114</v>
      </c>
      <c r="R46" s="152"/>
      <c r="S46" s="152">
        <f t="shared" si="17"/>
        <v>0</v>
      </c>
      <c r="T46" s="152">
        <v>2</v>
      </c>
      <c r="U46" s="152">
        <f t="shared" si="18"/>
        <v>0.8677542519958347</v>
      </c>
      <c r="V46" s="152"/>
      <c r="W46" s="152">
        <f t="shared" si="19"/>
        <v>0</v>
      </c>
      <c r="X46" s="152"/>
      <c r="Y46" s="152">
        <f t="shared" si="20"/>
        <v>0</v>
      </c>
      <c r="Z46" s="152">
        <f t="shared" si="23"/>
        <v>27.2</v>
      </c>
      <c r="AA46" s="152">
        <f t="shared" si="21"/>
        <v>0.05442976219396747</v>
      </c>
    </row>
    <row r="47" spans="1:27" s="2" customFormat="1" ht="12.75">
      <c r="A47" s="109" t="s">
        <v>195</v>
      </c>
      <c r="B47" s="114"/>
      <c r="C47" s="153"/>
      <c r="D47" s="153"/>
      <c r="E47" s="153">
        <f t="shared" si="22"/>
        <v>0</v>
      </c>
      <c r="F47" s="153">
        <v>0.5</v>
      </c>
      <c r="G47" s="153">
        <f t="shared" si="22"/>
        <v>0.005578383540644663</v>
      </c>
      <c r="H47" s="153">
        <v>230</v>
      </c>
      <c r="I47" s="153">
        <f t="shared" si="12"/>
        <v>2.6631343470226163</v>
      </c>
      <c r="J47" s="153">
        <v>3.8</v>
      </c>
      <c r="K47" s="153">
        <f t="shared" si="13"/>
        <v>0.06628084239462217</v>
      </c>
      <c r="L47" s="153">
        <v>0.7</v>
      </c>
      <c r="M47" s="153">
        <f t="shared" si="14"/>
        <v>0.005575729962618714</v>
      </c>
      <c r="N47" s="153">
        <v>3.1399999999999997</v>
      </c>
      <c r="O47" s="153">
        <f t="shared" si="15"/>
        <v>0.03268371840790672</v>
      </c>
      <c r="P47" s="153">
        <v>5.209999999999999</v>
      </c>
      <c r="Q47" s="153">
        <f t="shared" si="16"/>
        <v>0.31272321294590066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1181.06</v>
      </c>
      <c r="Y47" s="153">
        <f t="shared" si="20"/>
        <v>82.77394260083402</v>
      </c>
      <c r="Z47" s="153">
        <f t="shared" si="23"/>
        <v>1424.4099999999999</v>
      </c>
      <c r="AA47" s="153">
        <f t="shared" si="21"/>
        <v>2.850378587011367</v>
      </c>
    </row>
    <row r="48" spans="1:27" s="2" customFormat="1" ht="12.75">
      <c r="A48" s="110" t="s">
        <v>196</v>
      </c>
      <c r="B48" s="111"/>
      <c r="C48" s="151"/>
      <c r="D48" s="151"/>
      <c r="E48" s="151">
        <f t="shared" si="22"/>
        <v>0</v>
      </c>
      <c r="F48" s="151"/>
      <c r="G48" s="151">
        <f t="shared" si="22"/>
        <v>0</v>
      </c>
      <c r="H48" s="151">
        <v>15.1</v>
      </c>
      <c r="I48" s="151">
        <f t="shared" si="12"/>
        <v>0.17484055930452827</v>
      </c>
      <c r="J48" s="151">
        <v>15.209999999999999</v>
      </c>
      <c r="K48" s="151">
        <f t="shared" si="13"/>
        <v>0.26529779284794824</v>
      </c>
      <c r="L48" s="151">
        <v>163.51</v>
      </c>
      <c r="M48" s="151">
        <f t="shared" si="14"/>
        <v>1.3024108659825513</v>
      </c>
      <c r="N48" s="151">
        <v>3.11</v>
      </c>
      <c r="O48" s="151">
        <f t="shared" si="15"/>
        <v>0.03237145358235347</v>
      </c>
      <c r="P48" s="151">
        <v>4.92</v>
      </c>
      <c r="Q48" s="151">
        <f t="shared" si="16"/>
        <v>0.2953163546437297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>
        <v>0.01</v>
      </c>
      <c r="Y48" s="151">
        <f t="shared" si="20"/>
        <v>0.0007008445176437609</v>
      </c>
      <c r="Z48" s="151">
        <f t="shared" si="23"/>
        <v>201.85999999999999</v>
      </c>
      <c r="AA48" s="151">
        <f t="shared" si="21"/>
        <v>0.40394087487037766</v>
      </c>
    </row>
    <row r="49" spans="1:27" s="2" customFormat="1" ht="12.75">
      <c r="A49" s="110" t="s">
        <v>197</v>
      </c>
      <c r="B49" s="111"/>
      <c r="C49" s="151"/>
      <c r="D49" s="151"/>
      <c r="E49" s="151">
        <f t="shared" si="22"/>
        <v>0</v>
      </c>
      <c r="F49" s="151"/>
      <c r="G49" s="151">
        <f t="shared" si="22"/>
        <v>0</v>
      </c>
      <c r="H49" s="151">
        <v>0</v>
      </c>
      <c r="I49" s="151">
        <f t="shared" si="12"/>
        <v>0</v>
      </c>
      <c r="J49" s="151">
        <v>485</v>
      </c>
      <c r="K49" s="151">
        <f t="shared" si="13"/>
        <v>8.459528568787304</v>
      </c>
      <c r="L49" s="151"/>
      <c r="M49" s="151">
        <f t="shared" si="14"/>
        <v>0</v>
      </c>
      <c r="N49" s="151">
        <v>3.51</v>
      </c>
      <c r="O49" s="151">
        <f t="shared" si="15"/>
        <v>0.036534984589730125</v>
      </c>
      <c r="P49" s="151">
        <v>0</v>
      </c>
      <c r="Q49" s="151">
        <f t="shared" si="16"/>
        <v>0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150</v>
      </c>
      <c r="Y49" s="151">
        <f t="shared" si="20"/>
        <v>10.512667764656413</v>
      </c>
      <c r="Z49" s="151">
        <f t="shared" si="23"/>
        <v>638.51</v>
      </c>
      <c r="AA49" s="151">
        <f t="shared" si="21"/>
        <v>1.2777186565614032</v>
      </c>
    </row>
    <row r="50" spans="1:27" s="2" customFormat="1" ht="12.75">
      <c r="A50" s="110" t="s">
        <v>198</v>
      </c>
      <c r="B50" s="111"/>
      <c r="C50" s="151"/>
      <c r="D50" s="151"/>
      <c r="E50" s="151">
        <f t="shared" si="22"/>
        <v>0</v>
      </c>
      <c r="F50" s="151"/>
      <c r="G50" s="151">
        <f t="shared" si="22"/>
        <v>0</v>
      </c>
      <c r="H50" s="151">
        <v>0</v>
      </c>
      <c r="I50" s="151">
        <f t="shared" si="12"/>
        <v>0</v>
      </c>
      <c r="J50" s="151"/>
      <c r="K50" s="151">
        <f t="shared" si="13"/>
        <v>0</v>
      </c>
      <c r="L50" s="151">
        <v>45.9</v>
      </c>
      <c r="M50" s="151">
        <f t="shared" si="14"/>
        <v>0.3656085789774271</v>
      </c>
      <c r="N50" s="151">
        <v>2.7099999999999995</v>
      </c>
      <c r="O50" s="151">
        <f t="shared" si="15"/>
        <v>0.02820792257497682</v>
      </c>
      <c r="P50" s="151">
        <v>1.21</v>
      </c>
      <c r="Q50" s="151">
        <f t="shared" si="16"/>
        <v>0.07262861567457579</v>
      </c>
      <c r="R50" s="151">
        <v>0</v>
      </c>
      <c r="S50" s="151">
        <f t="shared" si="17"/>
        <v>0</v>
      </c>
      <c r="T50" s="151">
        <v>0</v>
      </c>
      <c r="U50" s="151">
        <f t="shared" si="18"/>
        <v>0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49.82</v>
      </c>
      <c r="AA50" s="151">
        <f t="shared" si="21"/>
        <v>0.09969451295968601</v>
      </c>
    </row>
    <row r="51" spans="1:27" s="2" customFormat="1" ht="12.75">
      <c r="A51" s="110" t="s">
        <v>199</v>
      </c>
      <c r="B51" s="111"/>
      <c r="C51" s="151"/>
      <c r="D51" s="151"/>
      <c r="E51" s="151">
        <f t="shared" si="22"/>
        <v>0</v>
      </c>
      <c r="F51" s="151"/>
      <c r="G51" s="151">
        <f t="shared" si="22"/>
        <v>0</v>
      </c>
      <c r="H51" s="151">
        <v>10.8</v>
      </c>
      <c r="I51" s="151">
        <f t="shared" si="12"/>
        <v>0.12505152586019241</v>
      </c>
      <c r="J51" s="151">
        <v>18.01</v>
      </c>
      <c r="K51" s="151">
        <f t="shared" si="13"/>
        <v>0.31413630829661726</v>
      </c>
      <c r="L51" s="151">
        <v>2</v>
      </c>
      <c r="M51" s="151">
        <f t="shared" si="14"/>
        <v>0.01593065703605347</v>
      </c>
      <c r="N51" s="151"/>
      <c r="O51" s="151">
        <f t="shared" si="15"/>
        <v>0</v>
      </c>
      <c r="P51" s="151">
        <v>2.01</v>
      </c>
      <c r="Q51" s="151">
        <f t="shared" si="16"/>
        <v>0.12064753512884077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>
        <v>0.04</v>
      </c>
      <c r="Y51" s="151">
        <f t="shared" si="20"/>
        <v>0.0028033780705750437</v>
      </c>
      <c r="Z51" s="151">
        <f t="shared" si="23"/>
        <v>32.86</v>
      </c>
      <c r="AA51" s="151">
        <f t="shared" si="21"/>
        <v>0.06575595535638865</v>
      </c>
    </row>
    <row r="52" spans="1:27" s="2" customFormat="1" ht="12.75">
      <c r="A52" s="112" t="s">
        <v>200</v>
      </c>
      <c r="B52" s="113"/>
      <c r="C52" s="152"/>
      <c r="D52" s="152"/>
      <c r="E52" s="152">
        <f t="shared" si="22"/>
        <v>0</v>
      </c>
      <c r="F52" s="152">
        <v>51.5</v>
      </c>
      <c r="G52" s="152">
        <f t="shared" si="22"/>
        <v>0.5745735046864002</v>
      </c>
      <c r="H52" s="152"/>
      <c r="I52" s="152">
        <f t="shared" si="12"/>
        <v>0</v>
      </c>
      <c r="J52" s="152">
        <v>1.2</v>
      </c>
      <c r="K52" s="152">
        <f t="shared" si="13"/>
        <v>0.020930792335143847</v>
      </c>
      <c r="L52" s="152">
        <v>65</v>
      </c>
      <c r="M52" s="152">
        <f t="shared" si="14"/>
        <v>0.5177463536717377</v>
      </c>
      <c r="N52" s="152"/>
      <c r="O52" s="152">
        <f t="shared" si="15"/>
        <v>0</v>
      </c>
      <c r="P52" s="152">
        <v>4.67</v>
      </c>
      <c r="Q52" s="152">
        <f t="shared" si="16"/>
        <v>0.2803104423142719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122.37</v>
      </c>
      <c r="AA52" s="152">
        <f t="shared" si="21"/>
        <v>0.24487389704690438</v>
      </c>
    </row>
    <row r="53" spans="1:27" s="2" customFormat="1" ht="12.75">
      <c r="A53" s="109" t="s">
        <v>201</v>
      </c>
      <c r="B53" s="111"/>
      <c r="C53" s="151"/>
      <c r="D53" s="151">
        <v>0.01</v>
      </c>
      <c r="E53" s="151">
        <f t="shared" si="22"/>
        <v>0.0024151089214123557</v>
      </c>
      <c r="F53" s="151">
        <v>3947.279999999994</v>
      </c>
      <c r="G53" s="151">
        <f t="shared" si="22"/>
        <v>44.03888356463166</v>
      </c>
      <c r="H53" s="151">
        <v>31.62</v>
      </c>
      <c r="I53" s="151">
        <f t="shared" si="12"/>
        <v>0.3661230784906745</v>
      </c>
      <c r="J53" s="151">
        <v>45.82</v>
      </c>
      <c r="K53" s="151">
        <f t="shared" si="13"/>
        <v>0.7992074206635759</v>
      </c>
      <c r="L53" s="151">
        <v>73</v>
      </c>
      <c r="M53" s="151">
        <f t="shared" si="14"/>
        <v>0.5814689818159516</v>
      </c>
      <c r="N53" s="151">
        <v>3.2399999999999984</v>
      </c>
      <c r="O53" s="151">
        <f t="shared" si="15"/>
        <v>0.033724601159750865</v>
      </c>
      <c r="P53" s="151">
        <v>30.419999999999998</v>
      </c>
      <c r="Q53" s="151">
        <f t="shared" si="16"/>
        <v>1.8259194122484261</v>
      </c>
      <c r="R53" s="151">
        <v>0</v>
      </c>
      <c r="S53" s="151">
        <f t="shared" si="17"/>
        <v>0</v>
      </c>
      <c r="T53" s="151">
        <v>9.82</v>
      </c>
      <c r="U53" s="151">
        <f t="shared" si="18"/>
        <v>4.260673377299549</v>
      </c>
      <c r="V53" s="151">
        <v>0</v>
      </c>
      <c r="W53" s="151">
        <f t="shared" si="19"/>
        <v>0</v>
      </c>
      <c r="X53" s="151">
        <v>0.01</v>
      </c>
      <c r="Y53" s="151">
        <f t="shared" si="20"/>
        <v>0.0007008445176437609</v>
      </c>
      <c r="Z53" s="151">
        <f t="shared" si="23"/>
        <v>4141.219999999994</v>
      </c>
      <c r="AA53" s="151">
        <f t="shared" si="21"/>
        <v>8.286971315915501</v>
      </c>
    </row>
    <row r="54" spans="1:27" s="2" customFormat="1" ht="12.75">
      <c r="A54" s="112" t="s">
        <v>202</v>
      </c>
      <c r="B54" s="113"/>
      <c r="C54" s="152"/>
      <c r="D54" s="152"/>
      <c r="E54" s="152">
        <f t="shared" si="22"/>
        <v>0</v>
      </c>
      <c r="F54" s="152">
        <v>1.32</v>
      </c>
      <c r="G54" s="152">
        <f t="shared" si="22"/>
        <v>0.014726932547301909</v>
      </c>
      <c r="H54" s="152"/>
      <c r="I54" s="152">
        <f t="shared" si="12"/>
        <v>0</v>
      </c>
      <c r="J54" s="152"/>
      <c r="K54" s="152">
        <f t="shared" si="13"/>
        <v>0</v>
      </c>
      <c r="L54" s="152">
        <v>1</v>
      </c>
      <c r="M54" s="152">
        <f t="shared" si="14"/>
        <v>0.007965328518026735</v>
      </c>
      <c r="N54" s="152"/>
      <c r="O54" s="152">
        <f t="shared" si="15"/>
        <v>0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2.3200000000000003</v>
      </c>
      <c r="AA54" s="152">
        <f t="shared" si="21"/>
        <v>0.004642538540073697</v>
      </c>
    </row>
    <row r="55" spans="1:27" s="2" customFormat="1" ht="12.75">
      <c r="A55" s="109" t="s">
        <v>203</v>
      </c>
      <c r="B55" s="114"/>
      <c r="C55" s="153"/>
      <c r="D55" s="153"/>
      <c r="E55" s="153">
        <f t="shared" si="22"/>
        <v>0</v>
      </c>
      <c r="F55" s="153">
        <v>2.57</v>
      </c>
      <c r="G55" s="153">
        <f t="shared" si="22"/>
        <v>0.028672891398913568</v>
      </c>
      <c r="H55" s="153">
        <v>31</v>
      </c>
      <c r="I55" s="153">
        <f t="shared" si="12"/>
        <v>0.3589441945987005</v>
      </c>
      <c r="J55" s="153"/>
      <c r="K55" s="153">
        <f t="shared" si="13"/>
        <v>0</v>
      </c>
      <c r="L55" s="153">
        <v>102.03</v>
      </c>
      <c r="M55" s="153">
        <f t="shared" si="14"/>
        <v>0.8127024686942678</v>
      </c>
      <c r="N55" s="153">
        <v>48.44999999999998</v>
      </c>
      <c r="O55" s="153">
        <f t="shared" si="15"/>
        <v>0.5043076932684969</v>
      </c>
      <c r="P55" s="153">
        <v>4.84</v>
      </c>
      <c r="Q55" s="153">
        <f t="shared" si="16"/>
        <v>0.29051446269830317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188.89</v>
      </c>
      <c r="AA55" s="153">
        <f t="shared" si="21"/>
        <v>0.3779866831183277</v>
      </c>
    </row>
    <row r="56" spans="1:27" s="2" customFormat="1" ht="12.75">
      <c r="A56" s="110" t="s">
        <v>204</v>
      </c>
      <c r="B56" s="111"/>
      <c r="C56" s="151"/>
      <c r="D56" s="151"/>
      <c r="E56" s="151">
        <f t="shared" si="22"/>
        <v>0</v>
      </c>
      <c r="F56" s="151"/>
      <c r="G56" s="151">
        <f t="shared" si="22"/>
        <v>0</v>
      </c>
      <c r="H56" s="151">
        <v>1440.4899999999996</v>
      </c>
      <c r="I56" s="151">
        <f t="shared" si="12"/>
        <v>16.67921041540264</v>
      </c>
      <c r="J56" s="151">
        <v>0.9999999999999999</v>
      </c>
      <c r="K56" s="151">
        <f t="shared" si="13"/>
        <v>0.017442326945953202</v>
      </c>
      <c r="L56" s="151">
        <v>101.12</v>
      </c>
      <c r="M56" s="151">
        <f t="shared" si="14"/>
        <v>0.8054540197428635</v>
      </c>
      <c r="N56" s="151">
        <v>82.22</v>
      </c>
      <c r="O56" s="151">
        <f t="shared" si="15"/>
        <v>0.8558137985662709</v>
      </c>
      <c r="P56" s="151">
        <v>20.01</v>
      </c>
      <c r="Q56" s="151">
        <f t="shared" si="16"/>
        <v>1.2010732228498031</v>
      </c>
      <c r="R56" s="151"/>
      <c r="S56" s="151">
        <f t="shared" si="17"/>
        <v>0</v>
      </c>
      <c r="T56" s="151"/>
      <c r="U56" s="151">
        <f t="shared" si="18"/>
        <v>0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1644.8399999999997</v>
      </c>
      <c r="AA56" s="151">
        <f t="shared" si="21"/>
        <v>3.291479781144317</v>
      </c>
    </row>
    <row r="57" spans="1:27" s="2" customFormat="1" ht="12.75">
      <c r="A57" s="112" t="s">
        <v>205</v>
      </c>
      <c r="B57" s="113"/>
      <c r="C57" s="152"/>
      <c r="D57" s="152">
        <v>22.42</v>
      </c>
      <c r="E57" s="152">
        <f t="shared" si="22"/>
        <v>5.414674201806503</v>
      </c>
      <c r="F57" s="152">
        <v>3261.3600000000038</v>
      </c>
      <c r="G57" s="152">
        <f t="shared" si="22"/>
        <v>36.3862338882338</v>
      </c>
      <c r="H57" s="152">
        <v>5021.999999999999</v>
      </c>
      <c r="I57" s="152">
        <f t="shared" si="12"/>
        <v>58.148959524989465</v>
      </c>
      <c r="J57" s="152">
        <v>2267.09</v>
      </c>
      <c r="K57" s="152">
        <f t="shared" si="13"/>
        <v>39.54332499590105</v>
      </c>
      <c r="L57" s="152">
        <v>1289.94</v>
      </c>
      <c r="M57" s="152">
        <f t="shared" si="14"/>
        <v>10.274795868543405</v>
      </c>
      <c r="N57" s="152">
        <v>664.0699999999997</v>
      </c>
      <c r="O57" s="152">
        <f t="shared" si="15"/>
        <v>6.912190090171531</v>
      </c>
      <c r="P57" s="152">
        <v>192.32999999999993</v>
      </c>
      <c r="Q57" s="152">
        <f t="shared" si="16"/>
        <v>11.544348473298477</v>
      </c>
      <c r="R57" s="152">
        <v>6.399999999999999</v>
      </c>
      <c r="S57" s="152">
        <f t="shared" si="17"/>
        <v>2.677824267782426</v>
      </c>
      <c r="T57" s="152">
        <v>15</v>
      </c>
      <c r="U57" s="152">
        <f t="shared" si="18"/>
        <v>6.5081568899687605</v>
      </c>
      <c r="V57" s="152">
        <v>0</v>
      </c>
      <c r="W57" s="152">
        <f t="shared" si="19"/>
        <v>0</v>
      </c>
      <c r="X57" s="152">
        <v>0.25</v>
      </c>
      <c r="Y57" s="152">
        <f t="shared" si="20"/>
        <v>0.017521112941094024</v>
      </c>
      <c r="Z57" s="152">
        <f t="shared" si="23"/>
        <v>12740.860000000002</v>
      </c>
      <c r="AA57" s="152">
        <f t="shared" si="21"/>
        <v>25.495661027449724</v>
      </c>
    </row>
    <row r="58" spans="1:27" s="2" customFormat="1" ht="12.75">
      <c r="A58" s="109" t="s">
        <v>206</v>
      </c>
      <c r="B58" s="114"/>
      <c r="C58" s="153"/>
      <c r="D58" s="153"/>
      <c r="E58" s="153">
        <f t="shared" si="22"/>
        <v>0</v>
      </c>
      <c r="F58" s="153"/>
      <c r="G58" s="153">
        <f t="shared" si="22"/>
        <v>0</v>
      </c>
      <c r="H58" s="153">
        <v>50.51</v>
      </c>
      <c r="I58" s="153">
        <f t="shared" si="12"/>
        <v>0.5848474602961405</v>
      </c>
      <c r="J58" s="153"/>
      <c r="K58" s="153">
        <f t="shared" si="13"/>
        <v>0</v>
      </c>
      <c r="L58" s="153"/>
      <c r="M58" s="153">
        <f t="shared" si="14"/>
        <v>0</v>
      </c>
      <c r="N58" s="153">
        <v>0.07</v>
      </c>
      <c r="O58" s="153">
        <f t="shared" si="15"/>
        <v>0.0007286179262909143</v>
      </c>
      <c r="P58" s="153"/>
      <c r="Q58" s="153">
        <f t="shared" si="16"/>
        <v>0</v>
      </c>
      <c r="R58" s="153"/>
      <c r="S58" s="153">
        <f t="shared" si="17"/>
        <v>0</v>
      </c>
      <c r="T58" s="153"/>
      <c r="U58" s="153">
        <f t="shared" si="18"/>
        <v>0</v>
      </c>
      <c r="V58" s="153"/>
      <c r="W58" s="153">
        <f t="shared" si="19"/>
        <v>0</v>
      </c>
      <c r="X58" s="153">
        <v>1</v>
      </c>
      <c r="Y58" s="153">
        <f t="shared" si="20"/>
        <v>0.0700844517643761</v>
      </c>
      <c r="Z58" s="153">
        <f t="shared" si="23"/>
        <v>51.58</v>
      </c>
      <c r="AA58" s="153">
        <f t="shared" si="21"/>
        <v>0.10321643874870742</v>
      </c>
    </row>
    <row r="59" spans="1:27" s="2" customFormat="1" ht="12.75">
      <c r="A59" s="110" t="s">
        <v>207</v>
      </c>
      <c r="B59" s="111"/>
      <c r="C59" s="151"/>
      <c r="D59" s="151">
        <v>2.42</v>
      </c>
      <c r="E59" s="151">
        <f t="shared" si="22"/>
        <v>0.5844563589817902</v>
      </c>
      <c r="F59" s="151">
        <v>55.31000000000001</v>
      </c>
      <c r="G59" s="151">
        <f t="shared" si="22"/>
        <v>0.6170807872661127</v>
      </c>
      <c r="H59" s="151">
        <v>0.62</v>
      </c>
      <c r="I59" s="151">
        <f t="shared" si="12"/>
        <v>0.007178883891974008</v>
      </c>
      <c r="J59" s="151">
        <v>12.799999999999999</v>
      </c>
      <c r="K59" s="151">
        <f t="shared" si="13"/>
        <v>0.223261784908201</v>
      </c>
      <c r="L59" s="151">
        <v>4.71</v>
      </c>
      <c r="M59" s="151">
        <f t="shared" si="14"/>
        <v>0.037516697319905916</v>
      </c>
      <c r="N59" s="151">
        <v>2.4000000000000004</v>
      </c>
      <c r="O59" s="151">
        <f t="shared" si="15"/>
        <v>0.024981186044259918</v>
      </c>
      <c r="P59" s="151">
        <v>5.55</v>
      </c>
      <c r="Q59" s="151">
        <f t="shared" si="16"/>
        <v>0.33313125371396335</v>
      </c>
      <c r="R59" s="151">
        <v>0</v>
      </c>
      <c r="S59" s="151">
        <f t="shared" si="17"/>
        <v>0</v>
      </c>
      <c r="T59" s="151">
        <v>14.5</v>
      </c>
      <c r="U59" s="151">
        <f t="shared" si="18"/>
        <v>6.291218326969801</v>
      </c>
      <c r="V59" s="151">
        <v>0</v>
      </c>
      <c r="W59" s="151">
        <f t="shared" si="19"/>
        <v>0</v>
      </c>
      <c r="X59" s="151">
        <v>0</v>
      </c>
      <c r="Y59" s="151">
        <f t="shared" si="20"/>
        <v>0</v>
      </c>
      <c r="Z59" s="151">
        <f t="shared" si="23"/>
        <v>98.31</v>
      </c>
      <c r="AA59" s="151">
        <f t="shared" si="21"/>
        <v>0.19672757063562288</v>
      </c>
    </row>
    <row r="60" spans="1:27" s="2" customFormat="1" ht="12.75">
      <c r="A60" s="112" t="s">
        <v>208</v>
      </c>
      <c r="B60" s="113"/>
      <c r="C60" s="152"/>
      <c r="D60" s="152">
        <v>72.09</v>
      </c>
      <c r="E60" s="152">
        <f t="shared" si="22"/>
        <v>17.410520214461673</v>
      </c>
      <c r="F60" s="152">
        <v>10.25</v>
      </c>
      <c r="G60" s="152">
        <f t="shared" si="22"/>
        <v>0.11435686258321558</v>
      </c>
      <c r="H60" s="152">
        <v>94</v>
      </c>
      <c r="I60" s="152">
        <f t="shared" si="12"/>
        <v>1.0884114287831563</v>
      </c>
      <c r="J60" s="152">
        <v>14.600000000000001</v>
      </c>
      <c r="K60" s="152">
        <f t="shared" si="13"/>
        <v>0.25465797341091684</v>
      </c>
      <c r="L60" s="152">
        <v>216.42000000000002</v>
      </c>
      <c r="M60" s="152">
        <f t="shared" si="14"/>
        <v>1.723856397871346</v>
      </c>
      <c r="N60" s="152">
        <v>6.39</v>
      </c>
      <c r="O60" s="152">
        <f t="shared" si="15"/>
        <v>0.06651240784284203</v>
      </c>
      <c r="P60" s="152">
        <v>1.1</v>
      </c>
      <c r="Q60" s="152">
        <f t="shared" si="16"/>
        <v>0.06602601424961436</v>
      </c>
      <c r="R60" s="152"/>
      <c r="S60" s="152">
        <f t="shared" si="17"/>
        <v>0</v>
      </c>
      <c r="T60" s="152"/>
      <c r="U60" s="152">
        <f t="shared" si="18"/>
        <v>0</v>
      </c>
      <c r="V60" s="152"/>
      <c r="W60" s="152">
        <f t="shared" si="19"/>
        <v>0</v>
      </c>
      <c r="X60" s="152">
        <v>0.06</v>
      </c>
      <c r="Y60" s="152">
        <f t="shared" si="20"/>
        <v>0.004205067105862565</v>
      </c>
      <c r="Z60" s="152">
        <f t="shared" si="23"/>
        <v>414.91</v>
      </c>
      <c r="AA60" s="152">
        <f t="shared" si="21"/>
        <v>0.8302739938198177</v>
      </c>
    </row>
    <row r="61" spans="1:27" s="2" customFormat="1" ht="12.75">
      <c r="A61" s="109" t="s">
        <v>209</v>
      </c>
      <c r="B61" s="114"/>
      <c r="C61" s="153"/>
      <c r="D61" s="153">
        <v>32.269999999999996</v>
      </c>
      <c r="E61" s="153">
        <f t="shared" si="22"/>
        <v>7.793556489397672</v>
      </c>
      <c r="F61" s="153">
        <v>796.93</v>
      </c>
      <c r="G61" s="153">
        <f t="shared" si="22"/>
        <v>8.891162390091901</v>
      </c>
      <c r="H61" s="153">
        <v>425.75000000000006</v>
      </c>
      <c r="I61" s="153">
        <f t="shared" si="12"/>
        <v>4.929693253238605</v>
      </c>
      <c r="J61" s="153">
        <v>1978.2299999999996</v>
      </c>
      <c r="K61" s="153">
        <f t="shared" si="13"/>
        <v>34.504934434293</v>
      </c>
      <c r="L61" s="153">
        <v>4009.08</v>
      </c>
      <c r="M61" s="153">
        <f t="shared" si="14"/>
        <v>31.933639255050622</v>
      </c>
      <c r="N61" s="153">
        <v>6547.590000000195</v>
      </c>
      <c r="O61" s="153">
        <f t="shared" si="15"/>
        <v>68.15273497147527</v>
      </c>
      <c r="P61" s="153">
        <v>527.8599999999999</v>
      </c>
      <c r="Q61" s="153">
        <f t="shared" si="16"/>
        <v>31.68408352891039</v>
      </c>
      <c r="R61" s="153">
        <v>2.7</v>
      </c>
      <c r="S61" s="153">
        <f t="shared" si="17"/>
        <v>1.1297071129707115</v>
      </c>
      <c r="T61" s="153">
        <v>36.5</v>
      </c>
      <c r="U61" s="153">
        <f t="shared" si="18"/>
        <v>15.836515098923984</v>
      </c>
      <c r="V61" s="153"/>
      <c r="W61" s="153">
        <f t="shared" si="19"/>
        <v>0</v>
      </c>
      <c r="X61" s="153"/>
      <c r="Y61" s="153">
        <f t="shared" si="20"/>
        <v>0</v>
      </c>
      <c r="Z61" s="153">
        <f t="shared" si="23"/>
        <v>14356.910000000196</v>
      </c>
      <c r="AA61" s="153">
        <f t="shared" si="21"/>
        <v>28.72952930662515</v>
      </c>
    </row>
    <row r="62" spans="1:27" s="2" customFormat="1" ht="12.75">
      <c r="A62" s="110" t="s">
        <v>210</v>
      </c>
      <c r="B62" s="111"/>
      <c r="C62" s="151"/>
      <c r="D62" s="151"/>
      <c r="E62" s="151">
        <f t="shared" si="22"/>
        <v>0</v>
      </c>
      <c r="F62" s="151"/>
      <c r="G62" s="151">
        <f t="shared" si="22"/>
        <v>0</v>
      </c>
      <c r="H62" s="151">
        <v>753.4</v>
      </c>
      <c r="I62" s="151">
        <f t="shared" si="12"/>
        <v>8.723501813247125</v>
      </c>
      <c r="J62" s="151">
        <v>52.7</v>
      </c>
      <c r="K62" s="151">
        <f t="shared" si="13"/>
        <v>0.9192106300517339</v>
      </c>
      <c r="L62" s="151"/>
      <c r="M62" s="151">
        <f t="shared" si="14"/>
        <v>0</v>
      </c>
      <c r="N62" s="151">
        <v>7.27</v>
      </c>
      <c r="O62" s="151">
        <f t="shared" si="15"/>
        <v>0.07567217605907066</v>
      </c>
      <c r="P62" s="151">
        <v>75.16000000000001</v>
      </c>
      <c r="Q62" s="151">
        <f t="shared" si="16"/>
        <v>4.5113774827281965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/>
      <c r="Y62" s="151">
        <f t="shared" si="20"/>
        <v>0</v>
      </c>
      <c r="Z62" s="151">
        <f t="shared" si="23"/>
        <v>888.53</v>
      </c>
      <c r="AA62" s="151">
        <f t="shared" si="21"/>
        <v>1.7780322280222762</v>
      </c>
    </row>
    <row r="63" spans="1:27" s="2" customFormat="1" ht="12.75">
      <c r="A63" s="110" t="s">
        <v>211</v>
      </c>
      <c r="B63" s="111"/>
      <c r="C63" s="151"/>
      <c r="D63" s="151"/>
      <c r="E63" s="151">
        <f t="shared" si="22"/>
        <v>0</v>
      </c>
      <c r="F63" s="151"/>
      <c r="G63" s="151">
        <f t="shared" si="22"/>
        <v>0</v>
      </c>
      <c r="H63" s="151"/>
      <c r="I63" s="151">
        <f t="shared" si="12"/>
        <v>0</v>
      </c>
      <c r="J63" s="151">
        <v>231</v>
      </c>
      <c r="K63" s="151">
        <f t="shared" si="13"/>
        <v>4.02917752451519</v>
      </c>
      <c r="L63" s="151">
        <v>15.209999999999999</v>
      </c>
      <c r="M63" s="151">
        <f t="shared" si="14"/>
        <v>0.12115264675918662</v>
      </c>
      <c r="N63" s="151">
        <v>0.28</v>
      </c>
      <c r="O63" s="151">
        <f t="shared" si="15"/>
        <v>0.002914471705163657</v>
      </c>
      <c r="P63" s="151">
        <v>42.1</v>
      </c>
      <c r="Q63" s="151">
        <f t="shared" si="16"/>
        <v>2.526995636280695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288.59000000000003</v>
      </c>
      <c r="AA63" s="151">
        <f t="shared" si="21"/>
        <v>0.5774957746895982</v>
      </c>
    </row>
    <row r="64" spans="1:27" s="2" customFormat="1" ht="12.75">
      <c r="A64" s="112" t="s">
        <v>212</v>
      </c>
      <c r="B64" s="113"/>
      <c r="C64" s="152"/>
      <c r="D64" s="152">
        <v>0.78</v>
      </c>
      <c r="E64" s="152">
        <f t="shared" si="22"/>
        <v>0.18837849587016378</v>
      </c>
      <c r="F64" s="152"/>
      <c r="G64" s="152">
        <f t="shared" si="22"/>
        <v>0</v>
      </c>
      <c r="H64" s="152">
        <v>0</v>
      </c>
      <c r="I64" s="152">
        <f t="shared" si="12"/>
        <v>0</v>
      </c>
      <c r="J64" s="152">
        <v>382.5</v>
      </c>
      <c r="K64" s="152">
        <f t="shared" si="13"/>
        <v>6.671690056827101</v>
      </c>
      <c r="L64" s="152">
        <v>0.6499999999999999</v>
      </c>
      <c r="M64" s="152">
        <f t="shared" si="14"/>
        <v>0.0051774635367173765</v>
      </c>
      <c r="N64" s="152"/>
      <c r="O64" s="152">
        <f t="shared" si="15"/>
        <v>0</v>
      </c>
      <c r="P64" s="152">
        <v>0</v>
      </c>
      <c r="Q64" s="152">
        <f t="shared" si="16"/>
        <v>0</v>
      </c>
      <c r="R64" s="152">
        <v>0</v>
      </c>
      <c r="S64" s="152">
        <f t="shared" si="17"/>
        <v>0</v>
      </c>
      <c r="T64" s="152">
        <v>2.65</v>
      </c>
      <c r="U64" s="152">
        <f t="shared" si="18"/>
        <v>1.149774383894481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386.5799999999999</v>
      </c>
      <c r="AA64" s="152">
        <f t="shared" si="21"/>
        <v>0.7735829951817625</v>
      </c>
    </row>
    <row r="65" spans="1:27" s="2" customFormat="1" ht="12.75">
      <c r="A65" s="109" t="s">
        <v>213</v>
      </c>
      <c r="B65" s="114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>
        <v>10.1</v>
      </c>
      <c r="O65" s="153">
        <f t="shared" si="15"/>
        <v>0.10512915793626047</v>
      </c>
      <c r="P65" s="153"/>
      <c r="Q65" s="153">
        <f t="shared" si="16"/>
        <v>0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10.1</v>
      </c>
      <c r="AA65" s="153">
        <f t="shared" si="21"/>
        <v>0.02021105140290704</v>
      </c>
    </row>
    <row r="66" spans="1:27" s="2" customFormat="1" ht="12.75">
      <c r="A66" s="110" t="s">
        <v>214</v>
      </c>
      <c r="B66" s="111"/>
      <c r="C66" s="151"/>
      <c r="D66" s="151"/>
      <c r="E66" s="151">
        <f t="shared" si="22"/>
        <v>0</v>
      </c>
      <c r="F66" s="151">
        <v>10</v>
      </c>
      <c r="G66" s="151">
        <f t="shared" si="22"/>
        <v>0.11156767081289326</v>
      </c>
      <c r="H66" s="151">
        <v>3</v>
      </c>
      <c r="I66" s="151">
        <f t="shared" si="12"/>
        <v>0.03473653496116456</v>
      </c>
      <c r="J66" s="151">
        <v>6.1</v>
      </c>
      <c r="K66" s="151">
        <f t="shared" si="13"/>
        <v>0.10639819437031454</v>
      </c>
      <c r="L66" s="151">
        <v>3626.32</v>
      </c>
      <c r="M66" s="151">
        <f t="shared" si="14"/>
        <v>28.88483011149071</v>
      </c>
      <c r="N66" s="151">
        <v>470.59999999999997</v>
      </c>
      <c r="O66" s="151">
        <f t="shared" si="15"/>
        <v>4.898394230178631</v>
      </c>
      <c r="P66" s="151">
        <v>39.82999999999999</v>
      </c>
      <c r="Q66" s="151">
        <f t="shared" si="16"/>
        <v>2.3907419523292175</v>
      </c>
      <c r="R66" s="151"/>
      <c r="S66" s="151">
        <f t="shared" si="17"/>
        <v>0</v>
      </c>
      <c r="T66" s="151"/>
      <c r="U66" s="151">
        <f t="shared" si="18"/>
        <v>0</v>
      </c>
      <c r="V66" s="151"/>
      <c r="W66" s="151">
        <f t="shared" si="19"/>
        <v>0</v>
      </c>
      <c r="X66" s="151"/>
      <c r="Y66" s="151">
        <f t="shared" si="20"/>
        <v>0</v>
      </c>
      <c r="Z66" s="151">
        <f t="shared" si="23"/>
        <v>4155.85</v>
      </c>
      <c r="AA66" s="151">
        <f t="shared" si="21"/>
        <v>8.316247324036755</v>
      </c>
    </row>
    <row r="67" spans="1:27" s="2" customFormat="1" ht="12.75">
      <c r="A67" s="112" t="s">
        <v>215</v>
      </c>
      <c r="B67" s="113"/>
      <c r="C67" s="152"/>
      <c r="D67" s="152"/>
      <c r="E67" s="152">
        <f t="shared" si="22"/>
        <v>0</v>
      </c>
      <c r="F67" s="152">
        <v>161.57</v>
      </c>
      <c r="G67" s="152">
        <f t="shared" si="22"/>
        <v>1.802598857323916</v>
      </c>
      <c r="H67" s="152">
        <v>2.5</v>
      </c>
      <c r="I67" s="152">
        <f t="shared" si="12"/>
        <v>0.028947112467637134</v>
      </c>
      <c r="J67" s="152">
        <v>112.01</v>
      </c>
      <c r="K67" s="152">
        <f t="shared" si="13"/>
        <v>1.9537150412162185</v>
      </c>
      <c r="L67" s="152">
        <v>5.88</v>
      </c>
      <c r="M67" s="152">
        <f t="shared" si="14"/>
        <v>0.0468361316859972</v>
      </c>
      <c r="N67" s="152">
        <v>0.39999999999999997</v>
      </c>
      <c r="O67" s="152">
        <f t="shared" si="15"/>
        <v>0.004163531007376653</v>
      </c>
      <c r="P67" s="152">
        <v>5.5</v>
      </c>
      <c r="Q67" s="152">
        <f t="shared" si="16"/>
        <v>0.33013007124807175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</v>
      </c>
      <c r="Y67" s="152">
        <f t="shared" si="20"/>
        <v>0</v>
      </c>
      <c r="Z67" s="152">
        <f t="shared" si="23"/>
        <v>287.85999999999996</v>
      </c>
      <c r="AA67" s="152">
        <f t="shared" si="21"/>
        <v>0.5760349759248335</v>
      </c>
    </row>
    <row r="68" spans="1:27" s="2" customFormat="1" ht="12.75">
      <c r="A68" s="115" t="s">
        <v>216</v>
      </c>
      <c r="B68" s="116"/>
      <c r="C68" s="154"/>
      <c r="D68" s="154">
        <v>262.71</v>
      </c>
      <c r="E68" s="154">
        <f t="shared" si="22"/>
        <v>63.447326474424</v>
      </c>
      <c r="F68" s="154">
        <v>588.1299999999999</v>
      </c>
      <c r="G68" s="154">
        <f t="shared" si="22"/>
        <v>6.5616294235186885</v>
      </c>
      <c r="H68" s="154">
        <v>0</v>
      </c>
      <c r="I68" s="154">
        <f t="shared" si="12"/>
        <v>0</v>
      </c>
      <c r="J68" s="154"/>
      <c r="K68" s="154">
        <f t="shared" si="13"/>
        <v>0</v>
      </c>
      <c r="L68" s="154">
        <v>127.6</v>
      </c>
      <c r="M68" s="154">
        <f t="shared" si="14"/>
        <v>1.0163759189002113</v>
      </c>
      <c r="N68" s="154">
        <v>1263.1399999999974</v>
      </c>
      <c r="O68" s="154">
        <f t="shared" si="15"/>
        <v>13.147806391644334</v>
      </c>
      <c r="P68" s="154">
        <v>141.88</v>
      </c>
      <c r="Q68" s="154">
        <f t="shared" si="16"/>
        <v>8.516155365213896</v>
      </c>
      <c r="R68" s="154">
        <v>175.35</v>
      </c>
      <c r="S68" s="154">
        <f t="shared" si="17"/>
        <v>73.36820083682008</v>
      </c>
      <c r="T68" s="154">
        <v>70.91000000000001</v>
      </c>
      <c r="U68" s="154">
        <f t="shared" si="18"/>
        <v>30.766227004512324</v>
      </c>
      <c r="V68" s="154">
        <v>501.83</v>
      </c>
      <c r="W68" s="154">
        <f t="shared" si="19"/>
        <v>100</v>
      </c>
      <c r="X68" s="154">
        <v>91.32</v>
      </c>
      <c r="Y68" s="154">
        <f t="shared" si="20"/>
        <v>6.400112135122823</v>
      </c>
      <c r="Z68" s="154">
        <f t="shared" si="23"/>
        <v>3222.869999999997</v>
      </c>
      <c r="AA68" s="154">
        <f t="shared" si="21"/>
        <v>6.449266458899698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414.05999999999995</v>
      </c>
      <c r="E69" s="117">
        <f t="shared" si="24"/>
        <v>100</v>
      </c>
      <c r="F69" s="117">
        <f t="shared" si="24"/>
        <v>8963.169999999996</v>
      </c>
      <c r="G69" s="117">
        <f t="shared" si="24"/>
        <v>100.00000000000003</v>
      </c>
      <c r="H69" s="117">
        <f t="shared" si="24"/>
        <v>8636.439999999999</v>
      </c>
      <c r="I69" s="117">
        <f t="shared" si="24"/>
        <v>100.00000000000001</v>
      </c>
      <c r="J69" s="117">
        <f t="shared" si="24"/>
        <v>5733.18</v>
      </c>
      <c r="K69" s="117">
        <f t="shared" si="24"/>
        <v>99.99999999999999</v>
      </c>
      <c r="L69" s="117">
        <f t="shared" si="24"/>
        <v>12554.409999999998</v>
      </c>
      <c r="M69" s="117">
        <f t="shared" si="24"/>
        <v>100</v>
      </c>
      <c r="N69" s="117">
        <f t="shared" si="24"/>
        <v>9607.230000000192</v>
      </c>
      <c r="O69" s="117">
        <f t="shared" si="24"/>
        <v>100</v>
      </c>
      <c r="P69" s="117">
        <f t="shared" si="24"/>
        <v>1666.0099999999998</v>
      </c>
      <c r="Q69" s="117">
        <f t="shared" si="24"/>
        <v>100.00000000000001</v>
      </c>
      <c r="R69" s="117">
        <f t="shared" si="24"/>
        <v>239</v>
      </c>
      <c r="S69" s="117">
        <f t="shared" si="24"/>
        <v>100</v>
      </c>
      <c r="T69" s="117">
        <f t="shared" si="24"/>
        <v>230.48000000000002</v>
      </c>
      <c r="U69" s="117">
        <f t="shared" si="24"/>
        <v>100</v>
      </c>
      <c r="V69" s="117">
        <f t="shared" si="24"/>
        <v>501.83</v>
      </c>
      <c r="W69" s="117">
        <f t="shared" si="24"/>
        <v>100</v>
      </c>
      <c r="X69" s="117">
        <f t="shared" si="24"/>
        <v>1426.8499999999997</v>
      </c>
      <c r="Y69" s="117">
        <f t="shared" si="24"/>
        <v>100.00000000000001</v>
      </c>
      <c r="Z69" s="117">
        <f t="shared" si="24"/>
        <v>49972.66000000018</v>
      </c>
      <c r="AA69" s="117">
        <f t="shared" si="24"/>
        <v>100.00000000000003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7.140625" style="0" customWidth="1"/>
    <col min="3" max="3" width="7.421875" style="0" customWidth="1"/>
    <col min="4" max="4" width="8.8515625" style="0" bestFit="1" customWidth="1"/>
    <col min="5" max="5" width="7.8515625" style="0" bestFit="1" customWidth="1"/>
    <col min="6" max="6" width="10.28125" style="0" bestFit="1" customWidth="1"/>
    <col min="7" max="7" width="7.8515625" style="0" bestFit="1" customWidth="1"/>
    <col min="8" max="8" width="8.28125" style="0" bestFit="1" customWidth="1"/>
    <col min="9" max="9" width="10.57421875" style="0" bestFit="1" customWidth="1"/>
    <col min="10" max="10" width="11.7109375" style="0" bestFit="1" customWidth="1"/>
    <col min="11" max="11" width="7.8515625" style="0" bestFit="1" customWidth="1"/>
    <col min="12" max="12" width="11.7109375" style="0" bestFit="1" customWidth="1"/>
    <col min="13" max="16" width="7.8515625" style="0" bestFit="1" customWidth="1"/>
    <col min="17" max="17" width="10.57421875" style="0" bestFit="1" customWidth="1"/>
    <col min="18" max="18" width="5.8515625" style="0" bestFit="1" customWidth="1"/>
    <col min="19" max="19" width="10.57421875" style="0" bestFit="1" customWidth="1"/>
    <col min="20" max="20" width="6.00390625" style="0" bestFit="1" customWidth="1"/>
    <col min="21" max="21" width="10.57421875" style="0" bestFit="1" customWidth="1"/>
    <col min="22" max="22" width="4.8515625" style="0" bestFit="1" customWidth="1"/>
    <col min="23" max="23" width="10.57421875" style="0" bestFit="1" customWidth="1"/>
    <col min="24" max="24" width="4.8515625" style="0" bestFit="1" customWidth="1"/>
    <col min="25" max="25" width="10.57421875" style="0" bestFit="1" customWidth="1"/>
    <col min="26" max="26" width="9.7109375" style="0" bestFit="1" customWidth="1"/>
    <col min="27" max="27" width="7.8515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252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8">
      <c r="A5" s="197" t="s">
        <v>228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7" spans="1:27" ht="24.75" customHeight="1">
      <c r="A7" s="219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6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7" t="s">
        <v>253</v>
      </c>
      <c r="AA8" s="229" t="s">
        <v>3</v>
      </c>
    </row>
    <row r="9" spans="1:27" ht="24.75" customHeight="1">
      <c r="A9" s="220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8"/>
      <c r="AA9" s="203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0.26</v>
      </c>
      <c r="E10" s="133">
        <f aca="true" t="shared" si="0" ref="E10:E19">((D10/D$19*100))</f>
        <v>0.4656160458452722</v>
      </c>
      <c r="F10" s="118">
        <v>216.48</v>
      </c>
      <c r="G10" s="133">
        <f aca="true" t="shared" si="1" ref="G10:G19">((F10/F$19*100))</f>
        <v>2.5652632452096835</v>
      </c>
      <c r="H10" s="160">
        <f>SUM(H30:H38)</f>
        <v>2</v>
      </c>
      <c r="I10" s="133">
        <f aca="true" t="shared" si="2" ref="I10:I19">((H10/H$19*100))</f>
        <v>0.03186859939099106</v>
      </c>
      <c r="J10" s="118">
        <v>80</v>
      </c>
      <c r="K10" s="133">
        <f aca="true" t="shared" si="3" ref="K10:K19">((J10/J$19*100))</f>
        <v>1.9687219303318528</v>
      </c>
      <c r="L10" s="118">
        <v>227.47</v>
      </c>
      <c r="M10" s="133">
        <f aca="true" t="shared" si="4" ref="M10:M19">((L10/L$19*100))</f>
        <v>14.295949470508754</v>
      </c>
      <c r="N10" s="134">
        <v>196.57</v>
      </c>
      <c r="O10" s="133">
        <f aca="true" t="shared" si="5" ref="O10:O19">((N10/N$19*100))</f>
        <v>13.15025421461065</v>
      </c>
      <c r="P10" s="118">
        <f>SUM(P30:P38)</f>
        <v>397.02000000000004</v>
      </c>
      <c r="Q10" s="133">
        <f aca="true" t="shared" si="6" ref="Q10:S19">((P10/P$19*100))</f>
        <v>29.23219650114861</v>
      </c>
      <c r="R10" s="118">
        <f>SUM(R30:R38)</f>
        <v>266.05</v>
      </c>
      <c r="S10" s="133">
        <f t="shared" si="6"/>
        <v>42.82494969818914</v>
      </c>
      <c r="T10" s="118">
        <f>SUM(T30:T38)</f>
        <v>32.07</v>
      </c>
      <c r="U10" s="133">
        <f aca="true" t="shared" si="7" ref="U10:U19">((T10/T$19*100))</f>
        <v>12.203196347031962</v>
      </c>
      <c r="V10" s="118">
        <f>SUM(V30:V38)</f>
        <v>0.16999999999999998</v>
      </c>
      <c r="W10" s="133">
        <f aca="true" t="shared" si="8" ref="W10:W19">((V10/V$19*100))</f>
        <v>0.8161305808929429</v>
      </c>
      <c r="X10" s="118">
        <f>SUM(X30:X38)</f>
        <v>0</v>
      </c>
      <c r="Y10" s="133">
        <f aca="true" t="shared" si="9" ref="Y10:Y19">((X10/X$19*100))</f>
        <v>0</v>
      </c>
      <c r="Z10" s="98">
        <f>SUM(B10+D10+F10+H10+J10+L10+N10+P10+T10+V10+X10+R10)</f>
        <v>1418.09</v>
      </c>
      <c r="AA10" s="133">
        <f aca="true" t="shared" si="10" ref="AA10:AA19">((Z10/Z$19*100))</f>
        <v>5.85913032556187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28.18</v>
      </c>
      <c r="E11" s="135">
        <f t="shared" si="0"/>
        <v>50.46561604584527</v>
      </c>
      <c r="F11" s="119">
        <v>3280.52</v>
      </c>
      <c r="G11" s="135">
        <f t="shared" si="1"/>
        <v>38.873786867956724</v>
      </c>
      <c r="H11" s="161">
        <f>SUM(H39:H46)</f>
        <v>3637.91</v>
      </c>
      <c r="I11" s="135">
        <f t="shared" si="2"/>
        <v>57.96754820524015</v>
      </c>
      <c r="J11" s="119">
        <v>48.65</v>
      </c>
      <c r="K11" s="135">
        <f t="shared" si="3"/>
        <v>1.197229023883058</v>
      </c>
      <c r="L11" s="119">
        <v>835.78</v>
      </c>
      <c r="M11" s="135">
        <f t="shared" si="4"/>
        <v>52.52678880055306</v>
      </c>
      <c r="N11" s="136">
        <v>108.02</v>
      </c>
      <c r="O11" s="135">
        <f t="shared" si="5"/>
        <v>7.226384800642226</v>
      </c>
      <c r="P11" s="119">
        <f>SUM(P39:P46)</f>
        <v>111.68</v>
      </c>
      <c r="Q11" s="135">
        <f t="shared" si="6"/>
        <v>8.222889792071625</v>
      </c>
      <c r="R11" s="119">
        <f>SUM(R39:R46)</f>
        <v>0</v>
      </c>
      <c r="S11" s="135">
        <f t="shared" si="6"/>
        <v>0</v>
      </c>
      <c r="T11" s="119">
        <f>SUM(T39:T46)</f>
        <v>6.1499999999999995</v>
      </c>
      <c r="U11" s="135">
        <f t="shared" si="7"/>
        <v>2.340182648401826</v>
      </c>
      <c r="V11" s="119">
        <f>SUM(V39:V46)</f>
        <v>1</v>
      </c>
      <c r="W11" s="135">
        <f t="shared" si="8"/>
        <v>4.800768122899664</v>
      </c>
      <c r="X11" s="119">
        <f>SUM(X39:X46)</f>
        <v>10.5</v>
      </c>
      <c r="Y11" s="135">
        <f t="shared" si="9"/>
        <v>52.42136794807788</v>
      </c>
      <c r="Z11" s="101">
        <f aca="true" t="shared" si="11" ref="Z11:Z18">SUM(B11+D11+F11+H11+J11+L11+N11+P11+T11+V11+X11+R11)</f>
        <v>8068.389999999999</v>
      </c>
      <c r="AA11" s="135">
        <f t="shared" si="10"/>
        <v>33.33621175486756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25.33</v>
      </c>
      <c r="E12" s="135">
        <f t="shared" si="0"/>
        <v>45.36174785100287</v>
      </c>
      <c r="F12" s="119">
        <v>11.05</v>
      </c>
      <c r="G12" s="135">
        <f t="shared" si="1"/>
        <v>0.1309412364170686</v>
      </c>
      <c r="H12" s="161">
        <f>SUM(H47:H52)</f>
        <v>83</v>
      </c>
      <c r="I12" s="135">
        <f t="shared" si="2"/>
        <v>1.322546874726129</v>
      </c>
      <c r="J12" s="119">
        <v>113.45</v>
      </c>
      <c r="K12" s="135">
        <f t="shared" si="3"/>
        <v>2.791893787451859</v>
      </c>
      <c r="L12" s="119">
        <v>4.15</v>
      </c>
      <c r="M12" s="135">
        <f t="shared" si="4"/>
        <v>0.26081764761336146</v>
      </c>
      <c r="N12" s="136">
        <v>48.82</v>
      </c>
      <c r="O12" s="135">
        <f t="shared" si="5"/>
        <v>3.2659887610382654</v>
      </c>
      <c r="P12" s="119">
        <f>SUM(P47:P52)</f>
        <v>40</v>
      </c>
      <c r="Q12" s="135">
        <f t="shared" si="6"/>
        <v>2.9451611003121863</v>
      </c>
      <c r="R12" s="119">
        <f>SUM(R47:R52)</f>
        <v>0</v>
      </c>
      <c r="S12" s="135">
        <f t="shared" si="6"/>
        <v>0</v>
      </c>
      <c r="T12" s="119">
        <f>SUM(T47:T52)</f>
        <v>2</v>
      </c>
      <c r="U12" s="135">
        <f t="shared" si="7"/>
        <v>0.76103500761035</v>
      </c>
      <c r="V12" s="119">
        <f>SUM(V47:V52)</f>
        <v>0</v>
      </c>
      <c r="W12" s="135">
        <f t="shared" si="8"/>
        <v>0</v>
      </c>
      <c r="X12" s="119">
        <f>SUM(X47:X52)</f>
        <v>0.32000000000000006</v>
      </c>
      <c r="Y12" s="135">
        <f t="shared" si="9"/>
        <v>1.597603594608088</v>
      </c>
      <c r="Z12" s="101">
        <f t="shared" si="11"/>
        <v>328.12</v>
      </c>
      <c r="AA12" s="135">
        <f t="shared" si="10"/>
        <v>1.355695225566333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0.03</v>
      </c>
      <c r="E13" s="135">
        <f t="shared" si="0"/>
        <v>0.05372492836676218</v>
      </c>
      <c r="F13" s="119">
        <v>431.32</v>
      </c>
      <c r="G13" s="135">
        <f t="shared" si="1"/>
        <v>5.111092677955658</v>
      </c>
      <c r="H13" s="161">
        <f>SUM(H53:H54)</f>
        <v>233.6</v>
      </c>
      <c r="I13" s="135">
        <f t="shared" si="2"/>
        <v>3.7222524088677558</v>
      </c>
      <c r="J13" s="119">
        <v>920.8</v>
      </c>
      <c r="K13" s="135">
        <f t="shared" si="3"/>
        <v>22.659989418119626</v>
      </c>
      <c r="L13" s="119">
        <v>22.61</v>
      </c>
      <c r="M13" s="135">
        <f t="shared" si="4"/>
        <v>1.4209848222983377</v>
      </c>
      <c r="N13" s="136">
        <v>10.69</v>
      </c>
      <c r="O13" s="135">
        <f t="shared" si="5"/>
        <v>0.715145838908215</v>
      </c>
      <c r="P13" s="119">
        <f>SUM(P53:P54)</f>
        <v>27.460000000000008</v>
      </c>
      <c r="Q13" s="135">
        <f t="shared" si="6"/>
        <v>2.0218530953643166</v>
      </c>
      <c r="R13" s="119">
        <f>SUM(R53:R54)</f>
        <v>0</v>
      </c>
      <c r="S13" s="135">
        <f t="shared" si="6"/>
        <v>0</v>
      </c>
      <c r="T13" s="119">
        <f>SUM(T53:T54)</f>
        <v>9.569999999999999</v>
      </c>
      <c r="U13" s="135">
        <f t="shared" si="7"/>
        <v>3.6415525114155245</v>
      </c>
      <c r="V13" s="119">
        <f>SUM(V53:V54)</f>
        <v>0</v>
      </c>
      <c r="W13" s="135">
        <f t="shared" si="8"/>
        <v>0</v>
      </c>
      <c r="X13" s="119">
        <f>SUM(X53:X54)</f>
        <v>0.01</v>
      </c>
      <c r="Y13" s="135">
        <f t="shared" si="9"/>
        <v>0.049925112331502736</v>
      </c>
      <c r="Z13" s="101">
        <f t="shared" si="11"/>
        <v>1656.09</v>
      </c>
      <c r="AA13" s="135">
        <f t="shared" si="10"/>
        <v>6.842476246824784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0.43</v>
      </c>
      <c r="E14" s="135">
        <f t="shared" si="0"/>
        <v>0.770057306590258</v>
      </c>
      <c r="F14" s="119">
        <v>1900.38</v>
      </c>
      <c r="G14" s="135">
        <f t="shared" si="1"/>
        <v>22.519285688893103</v>
      </c>
      <c r="H14" s="161">
        <f>SUM(H55:H57)</f>
        <v>1973.2699999999998</v>
      </c>
      <c r="I14" s="135">
        <f t="shared" si="2"/>
        <v>31.44267556013046</v>
      </c>
      <c r="J14" s="119">
        <v>1450.79</v>
      </c>
      <c r="K14" s="135">
        <f t="shared" si="3"/>
        <v>35.70252611632686</v>
      </c>
      <c r="L14" s="119">
        <v>374.34</v>
      </c>
      <c r="M14" s="135">
        <f t="shared" si="4"/>
        <v>23.52638029098451</v>
      </c>
      <c r="N14" s="136">
        <v>309.65</v>
      </c>
      <c r="O14" s="135">
        <f t="shared" si="5"/>
        <v>20.71514583890821</v>
      </c>
      <c r="P14" s="119">
        <f>SUM(P55:P57)</f>
        <v>315.88</v>
      </c>
      <c r="Q14" s="135">
        <f t="shared" si="6"/>
        <v>23.257937209165334</v>
      </c>
      <c r="R14" s="119">
        <f>SUM(R55:R57)</f>
        <v>40.7</v>
      </c>
      <c r="S14" s="135">
        <f t="shared" si="6"/>
        <v>6.551307847082495</v>
      </c>
      <c r="T14" s="119">
        <f>SUM(T55:T57)</f>
        <v>33.9</v>
      </c>
      <c r="U14" s="135">
        <f t="shared" si="7"/>
        <v>12.899543378995432</v>
      </c>
      <c r="V14" s="119">
        <f>SUM(V55:V57)</f>
        <v>12.659999999999998</v>
      </c>
      <c r="W14" s="135">
        <f t="shared" si="8"/>
        <v>60.77772443590974</v>
      </c>
      <c r="X14" s="119">
        <f>SUM(X55:X57)</f>
        <v>0.5</v>
      </c>
      <c r="Y14" s="135">
        <f t="shared" si="9"/>
        <v>2.4962556165751373</v>
      </c>
      <c r="Z14" s="101">
        <f t="shared" si="11"/>
        <v>6412.499999999999</v>
      </c>
      <c r="AA14" s="135">
        <f t="shared" si="10"/>
        <v>26.49456184915308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0.08</v>
      </c>
      <c r="E15" s="135">
        <f t="shared" si="0"/>
        <v>0.14326647564469916</v>
      </c>
      <c r="F15" s="119">
        <v>27.54</v>
      </c>
      <c r="G15" s="135">
        <f t="shared" si="1"/>
        <v>0.32634585076254014</v>
      </c>
      <c r="H15" s="161">
        <f>SUM(H58:H60)</f>
        <v>22</v>
      </c>
      <c r="I15" s="135">
        <f t="shared" si="2"/>
        <v>0.3505545933009017</v>
      </c>
      <c r="J15" s="119">
        <v>51.9</v>
      </c>
      <c r="K15" s="135">
        <f t="shared" si="3"/>
        <v>1.2772083523027895</v>
      </c>
      <c r="L15" s="119">
        <v>47.12</v>
      </c>
      <c r="M15" s="135">
        <f t="shared" si="4"/>
        <v>2.9613801338654433</v>
      </c>
      <c r="N15" s="136">
        <v>58.84</v>
      </c>
      <c r="O15" s="135">
        <f t="shared" si="5"/>
        <v>3.9363125501739358</v>
      </c>
      <c r="P15" s="119">
        <f>SUM(P58:P60)</f>
        <v>13.879999999999999</v>
      </c>
      <c r="Q15" s="135">
        <f t="shared" si="6"/>
        <v>1.0219709018083285</v>
      </c>
      <c r="R15" s="119">
        <f>SUM(R58:R60)</f>
        <v>12.75</v>
      </c>
      <c r="S15" s="135">
        <f t="shared" si="6"/>
        <v>2.0523138832997985</v>
      </c>
      <c r="T15" s="119">
        <f>SUM(T58:T60)</f>
        <v>17.5</v>
      </c>
      <c r="U15" s="135">
        <f t="shared" si="7"/>
        <v>6.659056316590563</v>
      </c>
      <c r="V15" s="119">
        <f>SUM(V58:V60)</f>
        <v>0</v>
      </c>
      <c r="W15" s="135">
        <f t="shared" si="8"/>
        <v>0</v>
      </c>
      <c r="X15" s="119">
        <f>SUM(X58:X60)</f>
        <v>0.05</v>
      </c>
      <c r="Y15" s="135">
        <f t="shared" si="9"/>
        <v>0.24962556165751376</v>
      </c>
      <c r="Z15" s="101">
        <f t="shared" si="11"/>
        <v>251.66</v>
      </c>
      <c r="AA15" s="135">
        <f t="shared" si="10"/>
        <v>1.039785019096743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0.01</v>
      </c>
      <c r="E16" s="135">
        <f t="shared" si="0"/>
        <v>0.017908309455587395</v>
      </c>
      <c r="F16" s="119">
        <v>1869.56</v>
      </c>
      <c r="G16" s="135">
        <f t="shared" si="1"/>
        <v>22.154072213203143</v>
      </c>
      <c r="H16" s="161">
        <f>SUM(H61:H64)</f>
        <v>97.3</v>
      </c>
      <c r="I16" s="135">
        <f t="shared" si="2"/>
        <v>1.550407360371715</v>
      </c>
      <c r="J16" s="119">
        <v>1394.86</v>
      </c>
      <c r="K16" s="135">
        <f t="shared" si="3"/>
        <v>34.3261433967836</v>
      </c>
      <c r="L16" s="119">
        <v>79.65</v>
      </c>
      <c r="M16" s="135">
        <f t="shared" si="4"/>
        <v>5.005813405398611</v>
      </c>
      <c r="N16" s="136">
        <v>517.82</v>
      </c>
      <c r="O16" s="135">
        <f t="shared" si="5"/>
        <v>34.641423601819646</v>
      </c>
      <c r="P16" s="119">
        <f>SUM(P61:P64)</f>
        <v>163.43000000000004</v>
      </c>
      <c r="Q16" s="135">
        <f t="shared" si="6"/>
        <v>12.033191965600517</v>
      </c>
      <c r="R16" s="119">
        <f>SUM(R61:R64)</f>
        <v>120.15</v>
      </c>
      <c r="S16" s="135">
        <f t="shared" si="6"/>
        <v>19.340040241448694</v>
      </c>
      <c r="T16" s="119">
        <f>SUM(T61:T64)</f>
        <v>110.45</v>
      </c>
      <c r="U16" s="135">
        <f t="shared" si="7"/>
        <v>42.02815829528158</v>
      </c>
      <c r="V16" s="119">
        <f>SUM(V61:V64)</f>
        <v>0</v>
      </c>
      <c r="W16" s="135">
        <f t="shared" si="8"/>
        <v>0</v>
      </c>
      <c r="X16" s="119">
        <f>SUM(X61:X64)</f>
        <v>1.3900000000000001</v>
      </c>
      <c r="Y16" s="135">
        <f t="shared" si="9"/>
        <v>6.939590614078882</v>
      </c>
      <c r="Z16" s="101">
        <f t="shared" si="11"/>
        <v>4354.62</v>
      </c>
      <c r="AA16" s="135">
        <f t="shared" si="10"/>
        <v>17.99200762878113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7.12</v>
      </c>
      <c r="G17" s="135">
        <f t="shared" si="1"/>
        <v>0.08437118581805686</v>
      </c>
      <c r="H17" s="161">
        <f>SUM(H65:H67)</f>
        <v>0.21000000000000002</v>
      </c>
      <c r="I17" s="135">
        <f t="shared" si="2"/>
        <v>0.0033462029360540623</v>
      </c>
      <c r="J17" s="119">
        <v>3.1</v>
      </c>
      <c r="K17" s="135">
        <f t="shared" si="3"/>
        <v>0.0762879748003593</v>
      </c>
      <c r="L17" s="119">
        <v>0.03</v>
      </c>
      <c r="M17" s="135">
        <f t="shared" si="4"/>
        <v>0.001885428777927914</v>
      </c>
      <c r="N17" s="136">
        <v>6.68</v>
      </c>
      <c r="O17" s="135">
        <f t="shared" si="5"/>
        <v>0.4468825260904468</v>
      </c>
      <c r="P17" s="119">
        <f>SUM(P65:P67)</f>
        <v>235.43000000000006</v>
      </c>
      <c r="Q17" s="135">
        <f t="shared" si="6"/>
        <v>17.334481946162455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0</v>
      </c>
      <c r="W17" s="135">
        <f t="shared" si="8"/>
        <v>0</v>
      </c>
      <c r="X17" s="119">
        <f>SUM(X65:X67)</f>
        <v>1</v>
      </c>
      <c r="Y17" s="135">
        <f t="shared" si="9"/>
        <v>4.992511233150275</v>
      </c>
      <c r="Z17" s="101">
        <f t="shared" si="11"/>
        <v>253.57000000000005</v>
      </c>
      <c r="AA17" s="135">
        <f t="shared" si="10"/>
        <v>1.047676576700156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1.52</v>
      </c>
      <c r="E18" s="137">
        <f t="shared" si="0"/>
        <v>2.722063037249284</v>
      </c>
      <c r="F18" s="120">
        <v>694.93</v>
      </c>
      <c r="G18" s="137">
        <f t="shared" si="1"/>
        <v>8.234841033784024</v>
      </c>
      <c r="H18" s="162">
        <f>SUM(H68)</f>
        <v>226.48000000000005</v>
      </c>
      <c r="I18" s="137">
        <f t="shared" si="2"/>
        <v>3.608800195035829</v>
      </c>
      <c r="J18" s="120">
        <v>0</v>
      </c>
      <c r="K18" s="137">
        <f t="shared" si="3"/>
        <v>0</v>
      </c>
      <c r="L18" s="120">
        <v>0</v>
      </c>
      <c r="M18" s="137">
        <f t="shared" si="4"/>
        <v>0</v>
      </c>
      <c r="N18" s="138">
        <v>237.71</v>
      </c>
      <c r="O18" s="137">
        <f t="shared" si="5"/>
        <v>15.902461867808402</v>
      </c>
      <c r="P18" s="120">
        <f>SUM(P68)</f>
        <v>53.379999999999995</v>
      </c>
      <c r="Q18" s="137">
        <f t="shared" si="6"/>
        <v>3.930317488366612</v>
      </c>
      <c r="R18" s="120">
        <f>SUM(R68)</f>
        <v>181.6</v>
      </c>
      <c r="S18" s="137">
        <f t="shared" si="6"/>
        <v>29.23138832997988</v>
      </c>
      <c r="T18" s="120">
        <f>SUM(T68)</f>
        <v>51.160000000000004</v>
      </c>
      <c r="U18" s="137">
        <f t="shared" si="7"/>
        <v>19.467275494672755</v>
      </c>
      <c r="V18" s="120">
        <f>SUM(V68)</f>
        <v>7</v>
      </c>
      <c r="W18" s="137">
        <f t="shared" si="8"/>
        <v>33.605376860297646</v>
      </c>
      <c r="X18" s="120">
        <f>SUM(X68)</f>
        <v>6.26</v>
      </c>
      <c r="Y18" s="137">
        <f t="shared" si="9"/>
        <v>31.253120319520715</v>
      </c>
      <c r="Z18" s="104">
        <f t="shared" si="11"/>
        <v>1460.04</v>
      </c>
      <c r="AA18" s="137">
        <f t="shared" si="10"/>
        <v>6.032455373448338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55.839999999999996</v>
      </c>
      <c r="E19" s="141">
        <f t="shared" si="0"/>
        <v>100</v>
      </c>
      <c r="F19" s="140">
        <f>SUM(F10:F18)</f>
        <v>8438.9</v>
      </c>
      <c r="G19" s="141">
        <f t="shared" si="1"/>
        <v>100</v>
      </c>
      <c r="H19" s="140">
        <f>SUM(H10:H18)</f>
        <v>6275.77</v>
      </c>
      <c r="I19" s="141">
        <f t="shared" si="2"/>
        <v>100</v>
      </c>
      <c r="J19" s="140">
        <f>SUM(J10:J18)</f>
        <v>4063.5499999999997</v>
      </c>
      <c r="K19" s="141">
        <f t="shared" si="3"/>
        <v>100</v>
      </c>
      <c r="L19" s="140">
        <f>SUM(L10:L18)</f>
        <v>1591.1499999999999</v>
      </c>
      <c r="M19" s="141">
        <f t="shared" si="4"/>
        <v>100</v>
      </c>
      <c r="N19" s="117">
        <f>SUM(N10:N18)</f>
        <v>1494.8000000000002</v>
      </c>
      <c r="O19" s="141">
        <f t="shared" si="5"/>
        <v>100</v>
      </c>
      <c r="P19" s="117">
        <f>SUM(P10:P18)</f>
        <v>1358.1600000000003</v>
      </c>
      <c r="Q19" s="141">
        <f t="shared" si="6"/>
        <v>100</v>
      </c>
      <c r="R19" s="117">
        <f>SUM(R10:R18)</f>
        <v>621.25</v>
      </c>
      <c r="S19" s="141">
        <f t="shared" si="6"/>
        <v>100</v>
      </c>
      <c r="T19" s="140">
        <f>SUM(T10:T18)</f>
        <v>262.8</v>
      </c>
      <c r="U19" s="141">
        <f t="shared" si="7"/>
        <v>100</v>
      </c>
      <c r="V19" s="140">
        <f>SUM(V10:V18)</f>
        <v>20.83</v>
      </c>
      <c r="W19" s="141">
        <f t="shared" si="8"/>
        <v>100</v>
      </c>
      <c r="X19" s="140">
        <f>SUM(X10:X18)</f>
        <v>20.03</v>
      </c>
      <c r="Y19" s="141">
        <f t="shared" si="9"/>
        <v>100</v>
      </c>
      <c r="Z19" s="117">
        <f>SUM(Z10:Z18)</f>
        <v>24203.079999999998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3.5" customHeight="1">
      <c r="A25"/>
    </row>
    <row r="26" s="2" customFormat="1" ht="12.75">
      <c r="A26"/>
    </row>
    <row r="27" spans="1:27" s="2" customFormat="1" ht="15">
      <c r="A27" s="230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1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7" t="s">
        <v>253</v>
      </c>
      <c r="AA28" s="229" t="s">
        <v>3</v>
      </c>
    </row>
    <row r="29" spans="1:27" s="2" customFormat="1" ht="15">
      <c r="A29" s="232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8"/>
      <c r="AA29" s="203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 aca="true" t="shared" si="12" ref="I30:I68">((H30/H$69*100))</f>
        <v>0</v>
      </c>
      <c r="J30" s="151"/>
      <c r="K30" s="151">
        <f aca="true" t="shared" si="13" ref="K30:K68">((J30/J$69*100))</f>
        <v>0</v>
      </c>
      <c r="L30" s="151"/>
      <c r="M30" s="151">
        <f aca="true" t="shared" si="14" ref="M30:M68">((L30/L$69*100))</f>
        <v>0</v>
      </c>
      <c r="N30" s="151">
        <v>131.35999999999999</v>
      </c>
      <c r="O30" s="151">
        <f aca="true" t="shared" si="15" ref="O30:O68">((N30/N$69*100))</f>
        <v>8.78779769868881</v>
      </c>
      <c r="P30" s="151">
        <v>13.219999999999999</v>
      </c>
      <c r="Q30" s="151">
        <f aca="true" t="shared" si="16" ref="Q30:Q68">((P30/P$69*100))</f>
        <v>0.9733757436531778</v>
      </c>
      <c r="R30" s="151">
        <v>228</v>
      </c>
      <c r="S30" s="151">
        <f aca="true" t="shared" si="17" ref="S30:S68">((R30/R$69*100))</f>
        <v>36.70020120724346</v>
      </c>
      <c r="T30" s="151">
        <v>0.25</v>
      </c>
      <c r="U30" s="151">
        <f aca="true" t="shared" si="18" ref="U30:U68">((T30/T$69*100))</f>
        <v>0.09512937595129375</v>
      </c>
      <c r="V30" s="151"/>
      <c r="W30" s="151">
        <f aca="true" t="shared" si="19" ref="W30:W68">((V30/V$69*100))</f>
        <v>0</v>
      </c>
      <c r="X30" s="151"/>
      <c r="Y30" s="151">
        <f aca="true" t="shared" si="20" ref="Y30:Y68">((X30/X$69*100))</f>
        <v>0</v>
      </c>
      <c r="Z30" s="151">
        <f>B30+D30+F30+H30+J30+L30+N30+P30+R30+T30+V30+X30</f>
        <v>372.83</v>
      </c>
      <c r="AA30" s="151">
        <f aca="true" t="shared" si="21" ref="AA30:AA68">((Z30/Z$69*100))</f>
        <v>1.5404237807750094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>
        <v>1.82</v>
      </c>
      <c r="G31" s="151">
        <f t="shared" si="22"/>
        <v>0.021566791880458368</v>
      </c>
      <c r="H31" s="151"/>
      <c r="I31" s="151">
        <f t="shared" si="12"/>
        <v>0</v>
      </c>
      <c r="J31" s="151"/>
      <c r="K31" s="151">
        <f t="shared" si="13"/>
        <v>0</v>
      </c>
      <c r="L31" s="151">
        <v>105.2</v>
      </c>
      <c r="M31" s="151">
        <f t="shared" si="14"/>
        <v>6.6115702479338845</v>
      </c>
      <c r="N31" s="151">
        <v>42.440000000000005</v>
      </c>
      <c r="O31" s="151">
        <f t="shared" si="15"/>
        <v>2.839175809472847</v>
      </c>
      <c r="P31" s="151">
        <v>78.02000000000001</v>
      </c>
      <c r="Q31" s="151">
        <f t="shared" si="16"/>
        <v>5.7445367261589215</v>
      </c>
      <c r="R31" s="151">
        <v>7.8</v>
      </c>
      <c r="S31" s="151">
        <f t="shared" si="17"/>
        <v>1.255533199195171</v>
      </c>
      <c r="T31" s="151">
        <v>17.12</v>
      </c>
      <c r="U31" s="151">
        <f t="shared" si="18"/>
        <v>6.514459665144597</v>
      </c>
      <c r="V31" s="151">
        <v>0.02</v>
      </c>
      <c r="W31" s="151">
        <f t="shared" si="19"/>
        <v>0.09601536245799329</v>
      </c>
      <c r="X31" s="151"/>
      <c r="Y31" s="151">
        <f t="shared" si="20"/>
        <v>0</v>
      </c>
      <c r="Z31" s="151">
        <f aca="true" t="shared" si="23" ref="Z31:Z68">B31+D31+F31+H31+J31+L31+N31+P31+R31+T31+V31+X31</f>
        <v>252.42000000000004</v>
      </c>
      <c r="AA31" s="151">
        <f t="shared" si="21"/>
        <v>1.0429251153159025</v>
      </c>
    </row>
    <row r="32" spans="1:27" s="2" customFormat="1" ht="12.75">
      <c r="A32" s="110" t="s">
        <v>180</v>
      </c>
      <c r="B32" s="151"/>
      <c r="C32" s="151"/>
      <c r="D32" s="151">
        <v>0.25</v>
      </c>
      <c r="E32" s="151">
        <f t="shared" si="22"/>
        <v>0.4477077363896848</v>
      </c>
      <c r="F32" s="151">
        <v>1</v>
      </c>
      <c r="G32" s="151">
        <f t="shared" si="22"/>
        <v>0.0118498856486035</v>
      </c>
      <c r="H32" s="151"/>
      <c r="I32" s="151">
        <f t="shared" si="12"/>
        <v>0</v>
      </c>
      <c r="J32" s="151"/>
      <c r="K32" s="151">
        <f t="shared" si="13"/>
        <v>0</v>
      </c>
      <c r="L32" s="151"/>
      <c r="M32" s="151">
        <f t="shared" si="14"/>
        <v>0</v>
      </c>
      <c r="N32" s="151">
        <v>3.21</v>
      </c>
      <c r="O32" s="151">
        <f t="shared" si="15"/>
        <v>0.21474444741771528</v>
      </c>
      <c r="P32" s="151">
        <v>4.36</v>
      </c>
      <c r="Q32" s="151">
        <f t="shared" si="16"/>
        <v>0.32102255993402845</v>
      </c>
      <c r="R32" s="151">
        <v>7</v>
      </c>
      <c r="S32" s="151">
        <f t="shared" si="17"/>
        <v>1.1267605633802817</v>
      </c>
      <c r="T32" s="151">
        <v>9.25</v>
      </c>
      <c r="U32" s="151">
        <f t="shared" si="18"/>
        <v>3.519786910197869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25.07</v>
      </c>
      <c r="AA32" s="151">
        <f t="shared" si="21"/>
        <v>0.10358185817672795</v>
      </c>
    </row>
    <row r="33" spans="1:27" s="2" customFormat="1" ht="12.75">
      <c r="A33" s="110" t="s">
        <v>181</v>
      </c>
      <c r="B33" s="151"/>
      <c r="C33" s="151"/>
      <c r="D33" s="151">
        <v>0.01</v>
      </c>
      <c r="E33" s="151">
        <f t="shared" si="22"/>
        <v>0.01790830945558739</v>
      </c>
      <c r="F33" s="151">
        <v>212.1</v>
      </c>
      <c r="G33" s="151">
        <f t="shared" si="22"/>
        <v>2.5133607460688023</v>
      </c>
      <c r="H33" s="151">
        <v>0.1</v>
      </c>
      <c r="I33" s="151">
        <f t="shared" si="12"/>
        <v>0.0015934299695495532</v>
      </c>
      <c r="J33" s="151"/>
      <c r="K33" s="151">
        <f t="shared" si="13"/>
        <v>0</v>
      </c>
      <c r="L33" s="151">
        <v>71.96000000000001</v>
      </c>
      <c r="M33" s="151">
        <f t="shared" si="14"/>
        <v>4.522515161989756</v>
      </c>
      <c r="N33" s="151">
        <v>0.2</v>
      </c>
      <c r="O33" s="151">
        <f t="shared" si="15"/>
        <v>0.013379716350013414</v>
      </c>
      <c r="P33" s="151">
        <v>249.96</v>
      </c>
      <c r="Q33" s="151">
        <f t="shared" si="16"/>
        <v>18.40431171585086</v>
      </c>
      <c r="R33" s="151">
        <v>23.25</v>
      </c>
      <c r="S33" s="151">
        <f t="shared" si="17"/>
        <v>3.742454728370221</v>
      </c>
      <c r="T33" s="151">
        <v>1.45</v>
      </c>
      <c r="U33" s="151">
        <f t="shared" si="18"/>
        <v>0.5517503805175038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559.03</v>
      </c>
      <c r="AA33" s="151">
        <f t="shared" si="21"/>
        <v>2.309747354468936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/>
      <c r="G34" s="151">
        <f t="shared" si="22"/>
        <v>0</v>
      </c>
      <c r="H34" s="151">
        <v>1.9</v>
      </c>
      <c r="I34" s="151">
        <f t="shared" si="12"/>
        <v>0.03027516942144151</v>
      </c>
      <c r="J34" s="151">
        <v>80</v>
      </c>
      <c r="K34" s="151">
        <f t="shared" si="13"/>
        <v>1.9687219303318528</v>
      </c>
      <c r="L34" s="151">
        <v>4.81</v>
      </c>
      <c r="M34" s="151">
        <f t="shared" si="14"/>
        <v>0.30229708072777545</v>
      </c>
      <c r="N34" s="151">
        <v>8.65</v>
      </c>
      <c r="O34" s="151">
        <f t="shared" si="15"/>
        <v>0.5786727321380802</v>
      </c>
      <c r="P34" s="151"/>
      <c r="Q34" s="151">
        <f t="shared" si="16"/>
        <v>0</v>
      </c>
      <c r="R34" s="151"/>
      <c r="S34" s="151">
        <f t="shared" si="17"/>
        <v>0</v>
      </c>
      <c r="T34" s="151"/>
      <c r="U34" s="151">
        <f t="shared" si="18"/>
        <v>0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95.36000000000001</v>
      </c>
      <c r="AA34" s="151">
        <f t="shared" si="21"/>
        <v>0.39399944139340964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20.95</v>
      </c>
      <c r="M35" s="151">
        <f t="shared" si="14"/>
        <v>1.316657763252993</v>
      </c>
      <c r="N35" s="151">
        <v>0.05</v>
      </c>
      <c r="O35" s="151">
        <f t="shared" si="15"/>
        <v>0.0033449290875033535</v>
      </c>
      <c r="P35" s="151">
        <v>3</v>
      </c>
      <c r="Q35" s="151">
        <f t="shared" si="16"/>
        <v>0.22088708252341405</v>
      </c>
      <c r="R35" s="151"/>
      <c r="S35" s="151">
        <f t="shared" si="17"/>
        <v>0</v>
      </c>
      <c r="T35" s="151"/>
      <c r="U35" s="151">
        <f t="shared" si="18"/>
        <v>0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24</v>
      </c>
      <c r="AA35" s="151">
        <f t="shared" si="21"/>
        <v>0.09916093323659639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/>
      <c r="K36" s="151">
        <f t="shared" si="13"/>
        <v>0</v>
      </c>
      <c r="L36" s="151">
        <v>24.349999999999998</v>
      </c>
      <c r="M36" s="151">
        <f t="shared" si="14"/>
        <v>1.5303396914181564</v>
      </c>
      <c r="N36" s="151"/>
      <c r="O36" s="151">
        <f t="shared" si="15"/>
        <v>0</v>
      </c>
      <c r="P36" s="151"/>
      <c r="Q36" s="151">
        <f t="shared" si="16"/>
        <v>0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24.349999999999998</v>
      </c>
      <c r="AA36" s="151">
        <f t="shared" si="21"/>
        <v>0.10060703017963006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/>
      <c r="I37" s="151">
        <f t="shared" si="12"/>
        <v>0</v>
      </c>
      <c r="J37" s="151"/>
      <c r="K37" s="151">
        <f t="shared" si="13"/>
        <v>0</v>
      </c>
      <c r="L37" s="151"/>
      <c r="M37" s="151">
        <f t="shared" si="14"/>
        <v>0</v>
      </c>
      <c r="N37" s="151">
        <v>2.8</v>
      </c>
      <c r="O37" s="151">
        <f t="shared" si="15"/>
        <v>0.1873160289001878</v>
      </c>
      <c r="P37" s="151">
        <v>40.91</v>
      </c>
      <c r="Q37" s="151">
        <f t="shared" si="16"/>
        <v>3.0121635153442896</v>
      </c>
      <c r="R37" s="151"/>
      <c r="S37" s="151">
        <f t="shared" si="17"/>
        <v>0</v>
      </c>
      <c r="T37" s="151">
        <v>4</v>
      </c>
      <c r="U37" s="151">
        <f t="shared" si="18"/>
        <v>1.5220700152207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47.709999999999994</v>
      </c>
      <c r="AA37" s="151">
        <f t="shared" si="21"/>
        <v>0.1971236718632505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>
        <v>1.56</v>
      </c>
      <c r="G38" s="152">
        <f t="shared" si="22"/>
        <v>0.018485821611821458</v>
      </c>
      <c r="H38" s="152"/>
      <c r="I38" s="152">
        <f t="shared" si="12"/>
        <v>0</v>
      </c>
      <c r="J38" s="152"/>
      <c r="K38" s="152">
        <f t="shared" si="13"/>
        <v>0</v>
      </c>
      <c r="L38" s="152">
        <v>0.2</v>
      </c>
      <c r="M38" s="152">
        <f t="shared" si="14"/>
        <v>0.012569525186186092</v>
      </c>
      <c r="N38" s="152">
        <v>7.859999999999999</v>
      </c>
      <c r="O38" s="152">
        <f t="shared" si="15"/>
        <v>0.5258228525555272</v>
      </c>
      <c r="P38" s="152">
        <v>7.550000000000001</v>
      </c>
      <c r="Q38" s="152">
        <f t="shared" si="16"/>
        <v>0.5558991576839254</v>
      </c>
      <c r="R38" s="152"/>
      <c r="S38" s="152">
        <f t="shared" si="17"/>
        <v>0</v>
      </c>
      <c r="T38" s="152"/>
      <c r="U38" s="152">
        <f t="shared" si="18"/>
        <v>0</v>
      </c>
      <c r="V38" s="152">
        <v>0.15</v>
      </c>
      <c r="W38" s="152">
        <f t="shared" si="19"/>
        <v>0.7201152184349496</v>
      </c>
      <c r="X38" s="152"/>
      <c r="Y38" s="152">
        <f t="shared" si="20"/>
        <v>0</v>
      </c>
      <c r="Z38" s="152">
        <f t="shared" si="23"/>
        <v>17.32</v>
      </c>
      <c r="AA38" s="152">
        <f t="shared" si="21"/>
        <v>0.07156114015241039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22"/>
        <v>0</v>
      </c>
      <c r="H39" s="153">
        <v>0</v>
      </c>
      <c r="I39" s="153">
        <f t="shared" si="12"/>
        <v>0</v>
      </c>
      <c r="J39" s="153"/>
      <c r="K39" s="153">
        <f t="shared" si="13"/>
        <v>0</v>
      </c>
      <c r="L39" s="153">
        <v>779.5</v>
      </c>
      <c r="M39" s="153">
        <f t="shared" si="14"/>
        <v>48.98972441316029</v>
      </c>
      <c r="N39" s="153">
        <v>24</v>
      </c>
      <c r="O39" s="153">
        <f t="shared" si="15"/>
        <v>1.6055659620016098</v>
      </c>
      <c r="P39" s="153">
        <v>0.05</v>
      </c>
      <c r="Q39" s="153">
        <f t="shared" si="16"/>
        <v>0.0036814513753902346</v>
      </c>
      <c r="R39" s="153">
        <v>0</v>
      </c>
      <c r="S39" s="153">
        <f t="shared" si="17"/>
        <v>0</v>
      </c>
      <c r="T39" s="153">
        <v>0.25</v>
      </c>
      <c r="U39" s="153">
        <f t="shared" si="18"/>
        <v>0.09512937595129375</v>
      </c>
      <c r="V39" s="153">
        <v>0</v>
      </c>
      <c r="W39" s="153">
        <f t="shared" si="19"/>
        <v>0</v>
      </c>
      <c r="X39" s="153">
        <v>0</v>
      </c>
      <c r="Y39" s="153">
        <f t="shared" si="20"/>
        <v>0</v>
      </c>
      <c r="Z39" s="153">
        <f t="shared" si="23"/>
        <v>803.8</v>
      </c>
      <c r="AA39" s="153">
        <f t="shared" si="21"/>
        <v>3.321064922315673</v>
      </c>
    </row>
    <row r="40" spans="1:27" s="2" customFormat="1" ht="12.75">
      <c r="A40" s="110" t="s">
        <v>188</v>
      </c>
      <c r="B40" s="151"/>
      <c r="C40" s="151"/>
      <c r="D40" s="151">
        <v>12.12</v>
      </c>
      <c r="E40" s="151">
        <f t="shared" si="22"/>
        <v>21.704871060171918</v>
      </c>
      <c r="F40" s="151">
        <v>11.76</v>
      </c>
      <c r="G40" s="151">
        <f t="shared" si="22"/>
        <v>0.13935465522757715</v>
      </c>
      <c r="H40" s="151">
        <v>38.699999999999996</v>
      </c>
      <c r="I40" s="151">
        <f t="shared" si="12"/>
        <v>0.616657398215677</v>
      </c>
      <c r="J40" s="151">
        <v>35.650000000000006</v>
      </c>
      <c r="K40" s="151">
        <f t="shared" si="13"/>
        <v>0.877311710204132</v>
      </c>
      <c r="L40" s="151">
        <v>27.700000000000003</v>
      </c>
      <c r="M40" s="151">
        <f t="shared" si="14"/>
        <v>1.7408792382867737</v>
      </c>
      <c r="N40" s="151">
        <v>35.92</v>
      </c>
      <c r="O40" s="151">
        <f t="shared" si="15"/>
        <v>2.4029970564624095</v>
      </c>
      <c r="P40" s="151">
        <v>16.45</v>
      </c>
      <c r="Q40" s="151">
        <f t="shared" si="16"/>
        <v>1.211197502503387</v>
      </c>
      <c r="R40" s="151">
        <v>0</v>
      </c>
      <c r="S40" s="151">
        <f t="shared" si="17"/>
        <v>0</v>
      </c>
      <c r="T40" s="151">
        <v>0.30000000000000004</v>
      </c>
      <c r="U40" s="151">
        <f t="shared" si="18"/>
        <v>0.11415525114155253</v>
      </c>
      <c r="V40" s="151">
        <v>1</v>
      </c>
      <c r="W40" s="151">
        <f t="shared" si="19"/>
        <v>4.800768122899664</v>
      </c>
      <c r="X40" s="151">
        <v>0</v>
      </c>
      <c r="Y40" s="151">
        <f t="shared" si="20"/>
        <v>0</v>
      </c>
      <c r="Z40" s="151">
        <f t="shared" si="23"/>
        <v>179.60000000000002</v>
      </c>
      <c r="AA40" s="151">
        <f t="shared" si="21"/>
        <v>0.7420543170538629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12.2</v>
      </c>
      <c r="G41" s="151">
        <f t="shared" si="22"/>
        <v>0.1445686049129627</v>
      </c>
      <c r="H41" s="151">
        <v>10</v>
      </c>
      <c r="I41" s="151">
        <f t="shared" si="12"/>
        <v>0.15934299695495532</v>
      </c>
      <c r="J41" s="151"/>
      <c r="K41" s="151">
        <f t="shared" si="13"/>
        <v>0</v>
      </c>
      <c r="L41" s="151">
        <v>6</v>
      </c>
      <c r="M41" s="151">
        <f t="shared" si="14"/>
        <v>0.3770857555855827</v>
      </c>
      <c r="N41" s="151">
        <v>21.96</v>
      </c>
      <c r="O41" s="151">
        <f t="shared" si="15"/>
        <v>1.469092855231473</v>
      </c>
      <c r="P41" s="151"/>
      <c r="Q41" s="151">
        <f t="shared" si="16"/>
        <v>0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50.16</v>
      </c>
      <c r="AA41" s="151">
        <f t="shared" si="21"/>
        <v>0.20724635046448642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/>
      <c r="G42" s="151">
        <f t="shared" si="22"/>
        <v>0</v>
      </c>
      <c r="H42" s="151">
        <v>1.01</v>
      </c>
      <c r="I42" s="151">
        <f t="shared" si="12"/>
        <v>0.016093642692450488</v>
      </c>
      <c r="J42" s="151">
        <v>3</v>
      </c>
      <c r="K42" s="151">
        <f t="shared" si="13"/>
        <v>0.07382707238744449</v>
      </c>
      <c r="L42" s="151">
        <v>5.45</v>
      </c>
      <c r="M42" s="151">
        <f t="shared" si="14"/>
        <v>0.342519561323571</v>
      </c>
      <c r="N42" s="151">
        <v>0.39999999999999997</v>
      </c>
      <c r="O42" s="151">
        <f t="shared" si="15"/>
        <v>0.026759432700026828</v>
      </c>
      <c r="P42" s="151"/>
      <c r="Q42" s="151">
        <f t="shared" si="16"/>
        <v>0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9.860000000000001</v>
      </c>
      <c r="AA42" s="151">
        <f t="shared" si="21"/>
        <v>0.04073861673803501</v>
      </c>
    </row>
    <row r="43" spans="1:27" s="2" customFormat="1" ht="12.75">
      <c r="A43" s="110" t="s">
        <v>191</v>
      </c>
      <c r="B43" s="151"/>
      <c r="C43" s="151"/>
      <c r="D43" s="151">
        <v>15.86</v>
      </c>
      <c r="E43" s="151">
        <f t="shared" si="22"/>
        <v>28.4025787965616</v>
      </c>
      <c r="F43" s="151">
        <v>0.13</v>
      </c>
      <c r="G43" s="151">
        <f t="shared" si="22"/>
        <v>0.0015404851343184549</v>
      </c>
      <c r="H43" s="151">
        <v>3</v>
      </c>
      <c r="I43" s="151">
        <f t="shared" si="12"/>
        <v>0.04780289908648659</v>
      </c>
      <c r="J43" s="151">
        <v>10</v>
      </c>
      <c r="K43" s="151">
        <f t="shared" si="13"/>
        <v>0.2460902412914816</v>
      </c>
      <c r="L43" s="151"/>
      <c r="M43" s="151">
        <f t="shared" si="14"/>
        <v>0</v>
      </c>
      <c r="N43" s="151">
        <v>0.6100000000000001</v>
      </c>
      <c r="O43" s="151">
        <f t="shared" si="15"/>
        <v>0.040808134867540924</v>
      </c>
      <c r="P43" s="151">
        <v>0.01</v>
      </c>
      <c r="Q43" s="151">
        <f t="shared" si="16"/>
        <v>0.0007362902750780468</v>
      </c>
      <c r="R43" s="151"/>
      <c r="S43" s="151">
        <f t="shared" si="17"/>
        <v>0</v>
      </c>
      <c r="T43" s="151"/>
      <c r="U43" s="151">
        <f t="shared" si="18"/>
        <v>0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29.610000000000003</v>
      </c>
      <c r="AA43" s="151">
        <f t="shared" si="21"/>
        <v>0.12233980138065079</v>
      </c>
    </row>
    <row r="44" spans="1:27" s="2" customFormat="1" ht="12.75">
      <c r="A44" s="110" t="s">
        <v>192</v>
      </c>
      <c r="B44" s="151"/>
      <c r="C44" s="151"/>
      <c r="D44" s="151">
        <v>0.19999999999999998</v>
      </c>
      <c r="E44" s="151">
        <f t="shared" si="22"/>
        <v>0.3581661891117478</v>
      </c>
      <c r="F44" s="151"/>
      <c r="G44" s="151">
        <f t="shared" si="22"/>
        <v>0</v>
      </c>
      <c r="H44" s="151"/>
      <c r="I44" s="151">
        <f t="shared" si="12"/>
        <v>0</v>
      </c>
      <c r="J44" s="151"/>
      <c r="K44" s="151">
        <f t="shared" si="13"/>
        <v>0</v>
      </c>
      <c r="L44" s="151">
        <v>17.029999999999998</v>
      </c>
      <c r="M44" s="151">
        <f t="shared" si="14"/>
        <v>1.0702950696037454</v>
      </c>
      <c r="N44" s="151"/>
      <c r="O44" s="151">
        <f t="shared" si="15"/>
        <v>0</v>
      </c>
      <c r="P44" s="151"/>
      <c r="Q44" s="151">
        <f t="shared" si="16"/>
        <v>0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17.229999999999997</v>
      </c>
      <c r="AA44" s="151">
        <f t="shared" si="21"/>
        <v>0.07118928665277313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22"/>
        <v>0</v>
      </c>
      <c r="F45" s="151">
        <v>1.48</v>
      </c>
      <c r="G45" s="151">
        <f t="shared" si="22"/>
        <v>0.01753783075993318</v>
      </c>
      <c r="H45" s="151">
        <v>560.5</v>
      </c>
      <c r="I45" s="151">
        <f t="shared" si="12"/>
        <v>8.931174979325245</v>
      </c>
      <c r="J45" s="151"/>
      <c r="K45" s="151">
        <f t="shared" si="13"/>
        <v>0</v>
      </c>
      <c r="L45" s="151">
        <v>0.1</v>
      </c>
      <c r="M45" s="151">
        <f t="shared" si="14"/>
        <v>0.006284762593093046</v>
      </c>
      <c r="N45" s="151">
        <v>22.28</v>
      </c>
      <c r="O45" s="151">
        <f t="shared" si="15"/>
        <v>1.4905004013914944</v>
      </c>
      <c r="P45" s="151">
        <v>95.17</v>
      </c>
      <c r="Q45" s="151">
        <f t="shared" si="16"/>
        <v>7.007274547917771</v>
      </c>
      <c r="R45" s="151">
        <v>0</v>
      </c>
      <c r="S45" s="151">
        <f t="shared" si="17"/>
        <v>0</v>
      </c>
      <c r="T45" s="151">
        <v>5.6</v>
      </c>
      <c r="U45" s="151">
        <f t="shared" si="18"/>
        <v>2.13089802130898</v>
      </c>
      <c r="V45" s="151">
        <v>0</v>
      </c>
      <c r="W45" s="151">
        <f t="shared" si="19"/>
        <v>0</v>
      </c>
      <c r="X45" s="151">
        <v>10.5</v>
      </c>
      <c r="Y45" s="151">
        <f t="shared" si="20"/>
        <v>52.42136794807788</v>
      </c>
      <c r="Z45" s="151">
        <f t="shared" si="23"/>
        <v>695.63</v>
      </c>
      <c r="AA45" s="151">
        <f t="shared" si="21"/>
        <v>2.8741383328072305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>
        <v>3254.95</v>
      </c>
      <c r="G46" s="152">
        <f t="shared" si="22"/>
        <v>38.57078529192196</v>
      </c>
      <c r="H46" s="152">
        <v>3024.7</v>
      </c>
      <c r="I46" s="152">
        <f t="shared" si="12"/>
        <v>48.196476288965336</v>
      </c>
      <c r="J46" s="152"/>
      <c r="K46" s="152">
        <f t="shared" si="13"/>
        <v>0</v>
      </c>
      <c r="L46" s="152"/>
      <c r="M46" s="152">
        <f t="shared" si="14"/>
        <v>0</v>
      </c>
      <c r="N46" s="152">
        <v>2.8500000000000005</v>
      </c>
      <c r="O46" s="152">
        <f t="shared" si="15"/>
        <v>0.1906609579876912</v>
      </c>
      <c r="P46" s="152"/>
      <c r="Q46" s="152">
        <f t="shared" si="16"/>
        <v>0</v>
      </c>
      <c r="R46" s="152"/>
      <c r="S46" s="152">
        <f t="shared" si="17"/>
        <v>0</v>
      </c>
      <c r="T46" s="152"/>
      <c r="U46" s="152">
        <f t="shared" si="18"/>
        <v>0</v>
      </c>
      <c r="V46" s="152"/>
      <c r="W46" s="152">
        <f t="shared" si="19"/>
        <v>0</v>
      </c>
      <c r="X46" s="152"/>
      <c r="Y46" s="152">
        <f t="shared" si="20"/>
        <v>0</v>
      </c>
      <c r="Z46" s="152">
        <f t="shared" si="23"/>
        <v>6282.5</v>
      </c>
      <c r="AA46" s="152">
        <f t="shared" si="21"/>
        <v>25.957440127454863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22"/>
        <v>0</v>
      </c>
      <c r="F47" s="153"/>
      <c r="G47" s="153">
        <f t="shared" si="22"/>
        <v>0</v>
      </c>
      <c r="H47" s="153">
        <v>10</v>
      </c>
      <c r="I47" s="153">
        <f t="shared" si="12"/>
        <v>0.15934299695495532</v>
      </c>
      <c r="J47" s="153">
        <v>18.6</v>
      </c>
      <c r="K47" s="153">
        <f t="shared" si="13"/>
        <v>0.4577278488021558</v>
      </c>
      <c r="L47" s="153"/>
      <c r="M47" s="153">
        <f t="shared" si="14"/>
        <v>0</v>
      </c>
      <c r="N47" s="153"/>
      <c r="O47" s="153">
        <f t="shared" si="15"/>
        <v>0</v>
      </c>
      <c r="P47" s="153">
        <v>0.5</v>
      </c>
      <c r="Q47" s="153">
        <f t="shared" si="16"/>
        <v>0.03681451375390234</v>
      </c>
      <c r="R47" s="153">
        <v>0</v>
      </c>
      <c r="S47" s="153">
        <f t="shared" si="17"/>
        <v>0</v>
      </c>
      <c r="T47" s="153">
        <v>2</v>
      </c>
      <c r="U47" s="153">
        <f t="shared" si="18"/>
        <v>0.76103500761035</v>
      </c>
      <c r="V47" s="153">
        <v>0</v>
      </c>
      <c r="W47" s="153">
        <f t="shared" si="19"/>
        <v>0</v>
      </c>
      <c r="X47" s="153">
        <v>0</v>
      </c>
      <c r="Y47" s="153">
        <f t="shared" si="20"/>
        <v>0</v>
      </c>
      <c r="Z47" s="153">
        <f t="shared" si="23"/>
        <v>31.1</v>
      </c>
      <c r="AA47" s="153">
        <f t="shared" si="21"/>
        <v>0.1284960426524228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/>
      <c r="G48" s="151">
        <f t="shared" si="22"/>
        <v>0</v>
      </c>
      <c r="H48" s="151"/>
      <c r="I48" s="151">
        <f t="shared" si="12"/>
        <v>0</v>
      </c>
      <c r="J48" s="151">
        <v>90.7</v>
      </c>
      <c r="K48" s="151">
        <f t="shared" si="13"/>
        <v>2.232038488513738</v>
      </c>
      <c r="L48" s="151">
        <v>2.2</v>
      </c>
      <c r="M48" s="151">
        <f t="shared" si="14"/>
        <v>0.13826477704804702</v>
      </c>
      <c r="N48" s="151">
        <v>4.619999999999999</v>
      </c>
      <c r="O48" s="151">
        <f t="shared" si="15"/>
        <v>0.3090714476853098</v>
      </c>
      <c r="P48" s="151">
        <v>1.7</v>
      </c>
      <c r="Q48" s="151">
        <f t="shared" si="16"/>
        <v>0.12516934676326796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/>
      <c r="Y48" s="151">
        <f t="shared" si="20"/>
        <v>0</v>
      </c>
      <c r="Z48" s="151">
        <f t="shared" si="23"/>
        <v>99.22000000000001</v>
      </c>
      <c r="AA48" s="151">
        <f t="shared" si="21"/>
        <v>0.4099478248222955</v>
      </c>
    </row>
    <row r="49" spans="1:27" s="2" customFormat="1" ht="12.75">
      <c r="A49" s="110" t="s">
        <v>197</v>
      </c>
      <c r="B49" s="151"/>
      <c r="C49" s="151"/>
      <c r="D49" s="151">
        <v>0.02</v>
      </c>
      <c r="E49" s="151">
        <f t="shared" si="22"/>
        <v>0.03581661891117478</v>
      </c>
      <c r="F49" s="151"/>
      <c r="G49" s="151">
        <f t="shared" si="22"/>
        <v>0</v>
      </c>
      <c r="H49" s="151">
        <v>65</v>
      </c>
      <c r="I49" s="151">
        <f t="shared" si="12"/>
        <v>1.0357294802072097</v>
      </c>
      <c r="J49" s="151"/>
      <c r="K49" s="151">
        <f t="shared" si="13"/>
        <v>0</v>
      </c>
      <c r="L49" s="151"/>
      <c r="M49" s="151">
        <f t="shared" si="14"/>
        <v>0</v>
      </c>
      <c r="N49" s="151">
        <v>41.6</v>
      </c>
      <c r="O49" s="151">
        <f t="shared" si="15"/>
        <v>2.7829810008027906</v>
      </c>
      <c r="P49" s="151">
        <v>0</v>
      </c>
      <c r="Q49" s="151">
        <f t="shared" si="16"/>
        <v>0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0.32000000000000006</v>
      </c>
      <c r="Y49" s="151">
        <f t="shared" si="20"/>
        <v>1.597603594608088</v>
      </c>
      <c r="Z49" s="151">
        <f t="shared" si="23"/>
        <v>106.94</v>
      </c>
      <c r="AA49" s="151">
        <f t="shared" si="21"/>
        <v>0.44184459168006734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>
        <v>0.1</v>
      </c>
      <c r="G50" s="151">
        <f t="shared" si="22"/>
        <v>0.00118498856486035</v>
      </c>
      <c r="H50" s="151">
        <v>0</v>
      </c>
      <c r="I50" s="151">
        <f t="shared" si="12"/>
        <v>0</v>
      </c>
      <c r="J50" s="151">
        <v>0.15000000000000002</v>
      </c>
      <c r="K50" s="151">
        <f t="shared" si="13"/>
        <v>0.0036913536193722246</v>
      </c>
      <c r="L50" s="151"/>
      <c r="M50" s="151">
        <f t="shared" si="14"/>
        <v>0</v>
      </c>
      <c r="N50" s="151">
        <v>0.5</v>
      </c>
      <c r="O50" s="151">
        <f t="shared" si="15"/>
        <v>0.03344929087503354</v>
      </c>
      <c r="P50" s="151">
        <v>36.65</v>
      </c>
      <c r="Q50" s="151">
        <f t="shared" si="16"/>
        <v>2.6985038581610414</v>
      </c>
      <c r="R50" s="151">
        <v>0</v>
      </c>
      <c r="S50" s="151">
        <f t="shared" si="17"/>
        <v>0</v>
      </c>
      <c r="T50" s="151">
        <v>0</v>
      </c>
      <c r="U50" s="151">
        <f t="shared" si="18"/>
        <v>0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37.4</v>
      </c>
      <c r="AA50" s="151">
        <f t="shared" si="21"/>
        <v>0.15452578762702934</v>
      </c>
    </row>
    <row r="51" spans="1:27" s="2" customFormat="1" ht="12.75">
      <c r="A51" s="110" t="s">
        <v>199</v>
      </c>
      <c r="B51" s="151"/>
      <c r="C51" s="151"/>
      <c r="D51" s="151">
        <v>25.310000000000006</v>
      </c>
      <c r="E51" s="151">
        <f t="shared" si="22"/>
        <v>45.3259312320917</v>
      </c>
      <c r="F51" s="151"/>
      <c r="G51" s="151">
        <f t="shared" si="22"/>
        <v>0</v>
      </c>
      <c r="H51" s="151"/>
      <c r="I51" s="151">
        <f t="shared" si="12"/>
        <v>0</v>
      </c>
      <c r="J51" s="151">
        <v>4</v>
      </c>
      <c r="K51" s="151">
        <f t="shared" si="13"/>
        <v>0.09843609651659264</v>
      </c>
      <c r="L51" s="151"/>
      <c r="M51" s="151">
        <f t="shared" si="14"/>
        <v>0</v>
      </c>
      <c r="N51" s="151"/>
      <c r="O51" s="151">
        <f t="shared" si="15"/>
        <v>0</v>
      </c>
      <c r="P51" s="151">
        <v>0.75</v>
      </c>
      <c r="Q51" s="151">
        <f t="shared" si="16"/>
        <v>0.05522177063085351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30.060000000000006</v>
      </c>
      <c r="AA51" s="151">
        <f t="shared" si="21"/>
        <v>0.12419906887883697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10.950000000000001</v>
      </c>
      <c r="G52" s="152">
        <f t="shared" si="22"/>
        <v>0.12975624785220832</v>
      </c>
      <c r="H52" s="152">
        <v>8</v>
      </c>
      <c r="I52" s="152">
        <f t="shared" si="12"/>
        <v>0.12747439756396425</v>
      </c>
      <c r="J52" s="152"/>
      <c r="K52" s="152">
        <f t="shared" si="13"/>
        <v>0</v>
      </c>
      <c r="L52" s="152">
        <v>1.95</v>
      </c>
      <c r="M52" s="152">
        <f t="shared" si="14"/>
        <v>0.12255287056531439</v>
      </c>
      <c r="N52" s="152">
        <v>2.1</v>
      </c>
      <c r="O52" s="152">
        <f t="shared" si="15"/>
        <v>0.14048702167514085</v>
      </c>
      <c r="P52" s="152">
        <v>0.4</v>
      </c>
      <c r="Q52" s="152">
        <f t="shared" si="16"/>
        <v>0.029451611003121877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23.400000000000002</v>
      </c>
      <c r="AA52" s="152">
        <f t="shared" si="21"/>
        <v>0.09668190990568147</v>
      </c>
    </row>
    <row r="53" spans="1:27" s="2" customFormat="1" ht="12.75">
      <c r="A53" s="109" t="s">
        <v>201</v>
      </c>
      <c r="B53" s="151"/>
      <c r="C53" s="151"/>
      <c r="D53" s="151">
        <v>0.03</v>
      </c>
      <c r="E53" s="151">
        <f t="shared" si="22"/>
        <v>0.05372492836676217</v>
      </c>
      <c r="F53" s="151">
        <v>431.1799999999993</v>
      </c>
      <c r="G53" s="151">
        <f t="shared" si="22"/>
        <v>5.109433693964849</v>
      </c>
      <c r="H53" s="151">
        <v>232</v>
      </c>
      <c r="I53" s="151">
        <f t="shared" si="12"/>
        <v>3.6967575293549633</v>
      </c>
      <c r="J53" s="151">
        <v>920.8</v>
      </c>
      <c r="K53" s="151">
        <f t="shared" si="13"/>
        <v>22.659989418119626</v>
      </c>
      <c r="L53" s="151">
        <v>22.610000000000003</v>
      </c>
      <c r="M53" s="151">
        <f t="shared" si="14"/>
        <v>1.4209848222983377</v>
      </c>
      <c r="N53" s="151">
        <v>10.669999999999995</v>
      </c>
      <c r="O53" s="151">
        <f t="shared" si="15"/>
        <v>0.7138078672732153</v>
      </c>
      <c r="P53" s="151">
        <v>27.460000000000008</v>
      </c>
      <c r="Q53" s="151">
        <f t="shared" si="16"/>
        <v>2.0218530953643175</v>
      </c>
      <c r="R53" s="151">
        <v>0</v>
      </c>
      <c r="S53" s="151">
        <f t="shared" si="17"/>
        <v>0</v>
      </c>
      <c r="T53" s="151">
        <v>9.569999999999999</v>
      </c>
      <c r="U53" s="151">
        <f t="shared" si="18"/>
        <v>3.6415525114155245</v>
      </c>
      <c r="V53" s="151">
        <v>0</v>
      </c>
      <c r="W53" s="151">
        <f t="shared" si="19"/>
        <v>0</v>
      </c>
      <c r="X53" s="151">
        <v>0.01</v>
      </c>
      <c r="Y53" s="151">
        <f t="shared" si="20"/>
        <v>0.049925112331502736</v>
      </c>
      <c r="Z53" s="151">
        <f t="shared" si="23"/>
        <v>1654.3299999999992</v>
      </c>
      <c r="AA53" s="151">
        <f t="shared" si="21"/>
        <v>6.835204445054099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>
        <v>0.14</v>
      </c>
      <c r="G54" s="152">
        <f t="shared" si="22"/>
        <v>0.0016589839908044903</v>
      </c>
      <c r="H54" s="152">
        <v>1.6</v>
      </c>
      <c r="I54" s="152">
        <f t="shared" si="12"/>
        <v>0.02549487951279285</v>
      </c>
      <c r="J54" s="152"/>
      <c r="K54" s="152">
        <f t="shared" si="13"/>
        <v>0</v>
      </c>
      <c r="L54" s="152"/>
      <c r="M54" s="152">
        <f t="shared" si="14"/>
        <v>0</v>
      </c>
      <c r="N54" s="152">
        <v>0.02</v>
      </c>
      <c r="O54" s="152">
        <f t="shared" si="15"/>
        <v>0.0013379716350013415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1.7600000000000002</v>
      </c>
      <c r="AA54" s="152">
        <f t="shared" si="21"/>
        <v>0.007271801770683734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>
        <v>15</v>
      </c>
      <c r="G55" s="153">
        <f t="shared" si="22"/>
        <v>0.1777482847290525</v>
      </c>
      <c r="H55" s="153"/>
      <c r="I55" s="153">
        <f t="shared" si="12"/>
        <v>0</v>
      </c>
      <c r="J55" s="153"/>
      <c r="K55" s="153">
        <f t="shared" si="13"/>
        <v>0</v>
      </c>
      <c r="L55" s="153">
        <v>42.010000000000005</v>
      </c>
      <c r="M55" s="153">
        <f t="shared" si="14"/>
        <v>2.6402287653583887</v>
      </c>
      <c r="N55" s="153">
        <v>37.450000000000024</v>
      </c>
      <c r="O55" s="153">
        <f t="shared" si="15"/>
        <v>2.5053518865400135</v>
      </c>
      <c r="P55" s="153">
        <v>6.26</v>
      </c>
      <c r="Q55" s="153">
        <f t="shared" si="16"/>
        <v>0.4609177121988573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100.72000000000004</v>
      </c>
      <c r="AA55" s="153">
        <f t="shared" si="21"/>
        <v>0.41614538314958294</v>
      </c>
    </row>
    <row r="56" spans="1:27" s="2" customFormat="1" ht="12.75">
      <c r="A56" s="110" t="s">
        <v>204</v>
      </c>
      <c r="B56" s="151"/>
      <c r="C56" s="151"/>
      <c r="D56" s="151"/>
      <c r="E56" s="151">
        <f t="shared" si="22"/>
        <v>0</v>
      </c>
      <c r="F56" s="151">
        <v>2.1</v>
      </c>
      <c r="G56" s="151">
        <f t="shared" si="22"/>
        <v>0.02488475986206735</v>
      </c>
      <c r="H56" s="151">
        <v>18.3</v>
      </c>
      <c r="I56" s="151">
        <f t="shared" si="12"/>
        <v>0.2915976844275683</v>
      </c>
      <c r="J56" s="151">
        <v>105.5</v>
      </c>
      <c r="K56" s="151">
        <f t="shared" si="13"/>
        <v>2.596252045625131</v>
      </c>
      <c r="L56" s="151">
        <v>3.6599999999999997</v>
      </c>
      <c r="M56" s="151">
        <f t="shared" si="14"/>
        <v>0.23002231090720546</v>
      </c>
      <c r="N56" s="151">
        <v>16.459999999999994</v>
      </c>
      <c r="O56" s="151">
        <f t="shared" si="15"/>
        <v>1.1011506556061037</v>
      </c>
      <c r="P56" s="151">
        <v>4.17</v>
      </c>
      <c r="Q56" s="151">
        <f t="shared" si="16"/>
        <v>0.3070330447075455</v>
      </c>
      <c r="R56" s="151">
        <v>0.35000000000000003</v>
      </c>
      <c r="S56" s="151">
        <f t="shared" si="17"/>
        <v>0.056338028169014086</v>
      </c>
      <c r="T56" s="151">
        <v>1</v>
      </c>
      <c r="U56" s="151">
        <f t="shared" si="18"/>
        <v>0.380517503805175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151.53999999999996</v>
      </c>
      <c r="AA56" s="151">
        <f t="shared" si="21"/>
        <v>0.6261186592780754</v>
      </c>
    </row>
    <row r="57" spans="1:27" s="2" customFormat="1" ht="12.75">
      <c r="A57" s="112" t="s">
        <v>205</v>
      </c>
      <c r="B57" s="152"/>
      <c r="C57" s="152"/>
      <c r="D57" s="152">
        <v>0.43</v>
      </c>
      <c r="E57" s="152">
        <f t="shared" si="22"/>
        <v>0.7700573065902578</v>
      </c>
      <c r="F57" s="152">
        <v>1883.2799999999966</v>
      </c>
      <c r="G57" s="152">
        <f t="shared" si="22"/>
        <v>22.316652644301957</v>
      </c>
      <c r="H57" s="152">
        <v>1954.9699999999998</v>
      </c>
      <c r="I57" s="152">
        <f t="shared" si="12"/>
        <v>31.1510778757029</v>
      </c>
      <c r="J57" s="152">
        <v>1345.2899999999997</v>
      </c>
      <c r="K57" s="152">
        <f t="shared" si="13"/>
        <v>33.10627407070172</v>
      </c>
      <c r="L57" s="152">
        <v>328.6700000000001</v>
      </c>
      <c r="M57" s="152">
        <f t="shared" si="14"/>
        <v>20.65612921471892</v>
      </c>
      <c r="N57" s="152">
        <v>255.7399999999996</v>
      </c>
      <c r="O57" s="152">
        <f t="shared" si="15"/>
        <v>17.10864329676213</v>
      </c>
      <c r="P57" s="152">
        <v>305.45</v>
      </c>
      <c r="Q57" s="152">
        <f t="shared" si="16"/>
        <v>22.48998645225894</v>
      </c>
      <c r="R57" s="152">
        <v>40.35</v>
      </c>
      <c r="S57" s="152">
        <f t="shared" si="17"/>
        <v>6.49496981891348</v>
      </c>
      <c r="T57" s="152">
        <v>32.9</v>
      </c>
      <c r="U57" s="152">
        <f t="shared" si="18"/>
        <v>12.519025875190257</v>
      </c>
      <c r="V57" s="152">
        <v>12.659999999999998</v>
      </c>
      <c r="W57" s="152">
        <f t="shared" si="19"/>
        <v>60.77772443590974</v>
      </c>
      <c r="X57" s="152">
        <v>0.5</v>
      </c>
      <c r="Y57" s="152">
        <f t="shared" si="20"/>
        <v>2.4962556165751373</v>
      </c>
      <c r="Z57" s="152">
        <f t="shared" si="23"/>
        <v>6160.239999999996</v>
      </c>
      <c r="AA57" s="152">
        <f t="shared" si="21"/>
        <v>25.452297806725422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15.85</v>
      </c>
      <c r="G58" s="153">
        <f t="shared" si="22"/>
        <v>0.18782068753036546</v>
      </c>
      <c r="H58" s="153">
        <v>4</v>
      </c>
      <c r="I58" s="153">
        <f t="shared" si="12"/>
        <v>0.06373719878198213</v>
      </c>
      <c r="J58" s="153">
        <v>0.5</v>
      </c>
      <c r="K58" s="153">
        <f t="shared" si="13"/>
        <v>0.01230451206457408</v>
      </c>
      <c r="L58" s="153">
        <v>6</v>
      </c>
      <c r="M58" s="153">
        <f t="shared" si="14"/>
        <v>0.3770857555855827</v>
      </c>
      <c r="N58" s="153">
        <v>0.01</v>
      </c>
      <c r="O58" s="153">
        <f t="shared" si="15"/>
        <v>0.0006689858175006708</v>
      </c>
      <c r="P58" s="153"/>
      <c r="Q58" s="153">
        <f t="shared" si="16"/>
        <v>0</v>
      </c>
      <c r="R58" s="153">
        <v>10</v>
      </c>
      <c r="S58" s="153">
        <f t="shared" si="17"/>
        <v>1.6096579476861168</v>
      </c>
      <c r="T58" s="153"/>
      <c r="U58" s="153">
        <f t="shared" si="18"/>
        <v>0</v>
      </c>
      <c r="V58" s="153"/>
      <c r="W58" s="153">
        <f t="shared" si="19"/>
        <v>0</v>
      </c>
      <c r="X58" s="153"/>
      <c r="Y58" s="153">
        <f t="shared" si="20"/>
        <v>0</v>
      </c>
      <c r="Z58" s="153">
        <f t="shared" si="23"/>
        <v>36.36</v>
      </c>
      <c r="AA58" s="153">
        <f t="shared" si="21"/>
        <v>0.1502288138534435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22"/>
        <v>0</v>
      </c>
      <c r="F59" s="151">
        <v>11.569999999999997</v>
      </c>
      <c r="G59" s="151">
        <f t="shared" si="22"/>
        <v>0.13710317695434243</v>
      </c>
      <c r="H59" s="151">
        <v>3</v>
      </c>
      <c r="I59" s="151">
        <f t="shared" si="12"/>
        <v>0.04780289908648659</v>
      </c>
      <c r="J59" s="151">
        <v>40.8</v>
      </c>
      <c r="K59" s="151">
        <f t="shared" si="13"/>
        <v>1.0040481844692448</v>
      </c>
      <c r="L59" s="151">
        <v>33.519999999999996</v>
      </c>
      <c r="M59" s="151">
        <f t="shared" si="14"/>
        <v>2.106652421204789</v>
      </c>
      <c r="N59" s="151">
        <v>30.81</v>
      </c>
      <c r="O59" s="151">
        <f t="shared" si="15"/>
        <v>2.0611453037195666</v>
      </c>
      <c r="P59" s="151">
        <v>12.92</v>
      </c>
      <c r="Q59" s="151">
        <f t="shared" si="16"/>
        <v>0.9512870354008366</v>
      </c>
      <c r="R59" s="151">
        <v>2.75</v>
      </c>
      <c r="S59" s="151">
        <f t="shared" si="17"/>
        <v>0.44265593561368205</v>
      </c>
      <c r="T59" s="151">
        <v>11</v>
      </c>
      <c r="U59" s="151">
        <f t="shared" si="18"/>
        <v>4.185692541856925</v>
      </c>
      <c r="V59" s="151">
        <v>0</v>
      </c>
      <c r="W59" s="151">
        <f t="shared" si="19"/>
        <v>0</v>
      </c>
      <c r="X59" s="151">
        <v>0</v>
      </c>
      <c r="Y59" s="151">
        <f t="shared" si="20"/>
        <v>0</v>
      </c>
      <c r="Z59" s="151">
        <f t="shared" si="23"/>
        <v>146.36999999999998</v>
      </c>
      <c r="AA59" s="151">
        <f t="shared" si="21"/>
        <v>0.604757741576692</v>
      </c>
    </row>
    <row r="60" spans="1:27" s="2" customFormat="1" ht="12.75">
      <c r="A60" s="112" t="s">
        <v>208</v>
      </c>
      <c r="B60" s="152"/>
      <c r="C60" s="152"/>
      <c r="D60" s="152">
        <v>0.08</v>
      </c>
      <c r="E60" s="152">
        <f t="shared" si="22"/>
        <v>0.14326647564469913</v>
      </c>
      <c r="F60" s="152">
        <v>0.12000000000000001</v>
      </c>
      <c r="G60" s="152">
        <f t="shared" si="22"/>
        <v>0.00142198627783242</v>
      </c>
      <c r="H60" s="152">
        <v>15</v>
      </c>
      <c r="I60" s="152">
        <f t="shared" si="12"/>
        <v>0.239014495432433</v>
      </c>
      <c r="J60" s="152">
        <v>10.6</v>
      </c>
      <c r="K60" s="152">
        <f t="shared" si="13"/>
        <v>0.2608556557689705</v>
      </c>
      <c r="L60" s="152">
        <v>7.6</v>
      </c>
      <c r="M60" s="152">
        <f t="shared" si="14"/>
        <v>0.47764195707507145</v>
      </c>
      <c r="N60" s="152">
        <v>28.02</v>
      </c>
      <c r="O60" s="152">
        <f t="shared" si="15"/>
        <v>1.8744982606368792</v>
      </c>
      <c r="P60" s="152">
        <v>0.96</v>
      </c>
      <c r="Q60" s="152">
        <f t="shared" si="16"/>
        <v>0.0706838664074925</v>
      </c>
      <c r="R60" s="152"/>
      <c r="S60" s="152">
        <f t="shared" si="17"/>
        <v>0</v>
      </c>
      <c r="T60" s="152">
        <v>6.5</v>
      </c>
      <c r="U60" s="152">
        <f t="shared" si="18"/>
        <v>2.4733637747336377</v>
      </c>
      <c r="V60" s="152"/>
      <c r="W60" s="152">
        <f t="shared" si="19"/>
        <v>0</v>
      </c>
      <c r="X60" s="152">
        <v>0.05</v>
      </c>
      <c r="Y60" s="152">
        <f t="shared" si="20"/>
        <v>0.24962556165751376</v>
      </c>
      <c r="Z60" s="152">
        <f t="shared" si="23"/>
        <v>68.92999999999999</v>
      </c>
      <c r="AA60" s="152">
        <f t="shared" si="21"/>
        <v>0.28479846366660777</v>
      </c>
    </row>
    <row r="61" spans="1:27" s="2" customFormat="1" ht="12.75">
      <c r="A61" s="109" t="s">
        <v>209</v>
      </c>
      <c r="B61" s="153"/>
      <c r="C61" s="153"/>
      <c r="D61" s="153">
        <v>0.01</v>
      </c>
      <c r="E61" s="153">
        <f t="shared" si="22"/>
        <v>0.01790830945558739</v>
      </c>
      <c r="F61" s="153">
        <v>1868.5599999999986</v>
      </c>
      <c r="G61" s="153">
        <f t="shared" si="22"/>
        <v>22.142222327554535</v>
      </c>
      <c r="H61" s="153">
        <v>16.1</v>
      </c>
      <c r="I61" s="153">
        <f t="shared" si="12"/>
        <v>0.2565422250974781</v>
      </c>
      <c r="J61" s="153">
        <v>1186.6599999999999</v>
      </c>
      <c r="K61" s="153">
        <f t="shared" si="13"/>
        <v>29.20254457309495</v>
      </c>
      <c r="L61" s="153">
        <v>65.65</v>
      </c>
      <c r="M61" s="153">
        <f t="shared" si="14"/>
        <v>4.125946642365585</v>
      </c>
      <c r="N61" s="153">
        <v>494.2499999999966</v>
      </c>
      <c r="O61" s="153">
        <f t="shared" si="15"/>
        <v>33.064624029970425</v>
      </c>
      <c r="P61" s="153">
        <v>139.13000000000002</v>
      </c>
      <c r="Q61" s="153">
        <f t="shared" si="16"/>
        <v>10.244006597160867</v>
      </c>
      <c r="R61" s="153">
        <v>101.45</v>
      </c>
      <c r="S61" s="153">
        <f t="shared" si="17"/>
        <v>16.329979879275655</v>
      </c>
      <c r="T61" s="153">
        <v>60.650000000000006</v>
      </c>
      <c r="U61" s="153">
        <f t="shared" si="18"/>
        <v>23.07838660578387</v>
      </c>
      <c r="V61" s="153"/>
      <c r="W61" s="153">
        <f t="shared" si="19"/>
        <v>0</v>
      </c>
      <c r="X61" s="153">
        <v>0.09</v>
      </c>
      <c r="Y61" s="153">
        <f t="shared" si="20"/>
        <v>0.44932601098352465</v>
      </c>
      <c r="Z61" s="153">
        <f t="shared" si="23"/>
        <v>3932.549999999995</v>
      </c>
      <c r="AA61" s="153">
        <f t="shared" si="21"/>
        <v>16.248138666649023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22"/>
        <v>0</v>
      </c>
      <c r="F62" s="151">
        <v>1</v>
      </c>
      <c r="G62" s="151">
        <f t="shared" si="22"/>
        <v>0.0118498856486035</v>
      </c>
      <c r="H62" s="151">
        <v>81</v>
      </c>
      <c r="I62" s="151">
        <f t="shared" si="12"/>
        <v>1.290678275335138</v>
      </c>
      <c r="J62" s="151">
        <v>146.4</v>
      </c>
      <c r="K62" s="151">
        <f t="shared" si="13"/>
        <v>3.6027611325072906</v>
      </c>
      <c r="L62" s="151"/>
      <c r="M62" s="151">
        <f t="shared" si="14"/>
        <v>0</v>
      </c>
      <c r="N62" s="151">
        <v>16.55</v>
      </c>
      <c r="O62" s="151">
        <f t="shared" si="15"/>
        <v>1.1071715279636103</v>
      </c>
      <c r="P62" s="151">
        <v>24.300000000000004</v>
      </c>
      <c r="Q62" s="151">
        <f t="shared" si="16"/>
        <v>1.7891853684396541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>
        <v>1.3</v>
      </c>
      <c r="Y62" s="151">
        <f t="shared" si="20"/>
        <v>6.490264603095357</v>
      </c>
      <c r="Z62" s="151">
        <f t="shared" si="23"/>
        <v>270.55</v>
      </c>
      <c r="AA62" s="151">
        <f t="shared" si="21"/>
        <v>1.117832936965048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/>
      <c r="G63" s="151">
        <f t="shared" si="22"/>
        <v>0</v>
      </c>
      <c r="H63" s="151">
        <v>0.2</v>
      </c>
      <c r="I63" s="151">
        <f t="shared" si="12"/>
        <v>0.0031868599390991064</v>
      </c>
      <c r="J63" s="151">
        <v>26.650000000000002</v>
      </c>
      <c r="K63" s="151">
        <f t="shared" si="13"/>
        <v>0.6558304930417985</v>
      </c>
      <c r="L63" s="151">
        <v>14</v>
      </c>
      <c r="M63" s="151">
        <f t="shared" si="14"/>
        <v>0.8798667630330264</v>
      </c>
      <c r="N63" s="151">
        <v>7.02</v>
      </c>
      <c r="O63" s="151">
        <f t="shared" si="15"/>
        <v>0.46962804388547086</v>
      </c>
      <c r="P63" s="151"/>
      <c r="Q63" s="151">
        <f t="shared" si="16"/>
        <v>0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47.870000000000005</v>
      </c>
      <c r="AA63" s="151">
        <f t="shared" si="21"/>
        <v>0.19778474475149452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22"/>
        <v>0</v>
      </c>
      <c r="F64" s="152"/>
      <c r="G64" s="152">
        <f t="shared" si="22"/>
        <v>0</v>
      </c>
      <c r="H64" s="152">
        <v>0</v>
      </c>
      <c r="I64" s="152">
        <f t="shared" si="12"/>
        <v>0</v>
      </c>
      <c r="J64" s="152">
        <v>35.15</v>
      </c>
      <c r="K64" s="152">
        <f t="shared" si="13"/>
        <v>0.8650071981395578</v>
      </c>
      <c r="L64" s="152"/>
      <c r="M64" s="152">
        <f t="shared" si="14"/>
        <v>0</v>
      </c>
      <c r="N64" s="152"/>
      <c r="O64" s="152">
        <f t="shared" si="15"/>
        <v>0</v>
      </c>
      <c r="P64" s="152">
        <v>0</v>
      </c>
      <c r="Q64" s="152">
        <f t="shared" si="16"/>
        <v>0</v>
      </c>
      <c r="R64" s="152">
        <v>18.700000000000003</v>
      </c>
      <c r="S64" s="152">
        <f t="shared" si="17"/>
        <v>3.0100603621730384</v>
      </c>
      <c r="T64" s="152">
        <v>49.8</v>
      </c>
      <c r="U64" s="152">
        <f t="shared" si="18"/>
        <v>18.949771689497716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103.65</v>
      </c>
      <c r="AA64" s="152">
        <f t="shared" si="21"/>
        <v>0.42825128041555055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>
        <v>0.01</v>
      </c>
      <c r="O65" s="153">
        <f t="shared" si="15"/>
        <v>0.0006689858175006708</v>
      </c>
      <c r="P65" s="153"/>
      <c r="Q65" s="153">
        <f t="shared" si="16"/>
        <v>0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0.01</v>
      </c>
      <c r="AA65" s="153">
        <f t="shared" si="21"/>
        <v>4.131705551524849E-05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/>
      <c r="G66" s="151">
        <f t="shared" si="22"/>
        <v>0</v>
      </c>
      <c r="H66" s="151">
        <v>0.21000000000000002</v>
      </c>
      <c r="I66" s="151">
        <f t="shared" si="12"/>
        <v>0.0033462029360540623</v>
      </c>
      <c r="J66" s="151">
        <v>0.6</v>
      </c>
      <c r="K66" s="151">
        <f t="shared" si="13"/>
        <v>0.014765414477488895</v>
      </c>
      <c r="L66" s="151"/>
      <c r="M66" s="151">
        <f t="shared" si="14"/>
        <v>0</v>
      </c>
      <c r="N66" s="151">
        <v>4.099999999999998</v>
      </c>
      <c r="O66" s="151">
        <f t="shared" si="15"/>
        <v>0.27428418517527486</v>
      </c>
      <c r="P66" s="151">
        <v>234.99000000000007</v>
      </c>
      <c r="Q66" s="151">
        <f t="shared" si="16"/>
        <v>17.30208517405903</v>
      </c>
      <c r="R66" s="151"/>
      <c r="S66" s="151">
        <f t="shared" si="17"/>
        <v>0</v>
      </c>
      <c r="T66" s="151"/>
      <c r="U66" s="151">
        <f t="shared" si="18"/>
        <v>0</v>
      </c>
      <c r="V66" s="151"/>
      <c r="W66" s="151">
        <f t="shared" si="19"/>
        <v>0</v>
      </c>
      <c r="X66" s="151"/>
      <c r="Y66" s="151">
        <f t="shared" si="20"/>
        <v>0</v>
      </c>
      <c r="Z66" s="151">
        <f t="shared" si="23"/>
        <v>239.90000000000006</v>
      </c>
      <c r="AA66" s="151">
        <f t="shared" si="21"/>
        <v>0.9911961618108115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7.119999999999999</v>
      </c>
      <c r="G67" s="152">
        <f t="shared" si="22"/>
        <v>0.0843711858180569</v>
      </c>
      <c r="H67" s="152">
        <v>0</v>
      </c>
      <c r="I67" s="152">
        <f t="shared" si="12"/>
        <v>0</v>
      </c>
      <c r="J67" s="152">
        <v>2.5</v>
      </c>
      <c r="K67" s="152">
        <f t="shared" si="13"/>
        <v>0.0615225603228704</v>
      </c>
      <c r="L67" s="152">
        <v>0.03</v>
      </c>
      <c r="M67" s="152">
        <f t="shared" si="14"/>
        <v>0.0018854287779279135</v>
      </c>
      <c r="N67" s="152">
        <v>2.5699999999999994</v>
      </c>
      <c r="O67" s="152">
        <f t="shared" si="15"/>
        <v>0.17192935509767235</v>
      </c>
      <c r="P67" s="152">
        <v>0.44</v>
      </c>
      <c r="Q67" s="152">
        <f t="shared" si="16"/>
        <v>0.032396772103434064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1</v>
      </c>
      <c r="Y67" s="152">
        <f t="shared" si="20"/>
        <v>4.992511233150275</v>
      </c>
      <c r="Z67" s="152">
        <f t="shared" si="23"/>
        <v>13.659999999999998</v>
      </c>
      <c r="AA67" s="152">
        <f t="shared" si="21"/>
        <v>0.05643909783382943</v>
      </c>
    </row>
    <row r="68" spans="1:27" s="2" customFormat="1" ht="12.75">
      <c r="A68" s="115" t="s">
        <v>216</v>
      </c>
      <c r="B68" s="154"/>
      <c r="C68" s="154"/>
      <c r="D68" s="154">
        <v>1.52</v>
      </c>
      <c r="E68" s="154">
        <f t="shared" si="22"/>
        <v>2.7220630372492836</v>
      </c>
      <c r="F68" s="154">
        <v>694.93</v>
      </c>
      <c r="G68" s="154">
        <f t="shared" si="22"/>
        <v>8.23484103378403</v>
      </c>
      <c r="H68" s="154">
        <v>226.48000000000005</v>
      </c>
      <c r="I68" s="154">
        <f t="shared" si="12"/>
        <v>3.608800195035829</v>
      </c>
      <c r="J68" s="154"/>
      <c r="K68" s="154">
        <f t="shared" si="13"/>
        <v>0</v>
      </c>
      <c r="L68" s="154"/>
      <c r="M68" s="154">
        <f t="shared" si="14"/>
        <v>0</v>
      </c>
      <c r="N68" s="154">
        <v>237.71000000000006</v>
      </c>
      <c r="O68" s="154">
        <f t="shared" si="15"/>
        <v>15.902461867808448</v>
      </c>
      <c r="P68" s="154">
        <v>53.379999999999995</v>
      </c>
      <c r="Q68" s="154">
        <f t="shared" si="16"/>
        <v>3.9303174883666134</v>
      </c>
      <c r="R68" s="154">
        <v>181.6</v>
      </c>
      <c r="S68" s="154">
        <f t="shared" si="17"/>
        <v>29.23138832997988</v>
      </c>
      <c r="T68" s="154">
        <v>51.160000000000004</v>
      </c>
      <c r="U68" s="154">
        <f t="shared" si="18"/>
        <v>19.467275494672755</v>
      </c>
      <c r="V68" s="154">
        <v>7</v>
      </c>
      <c r="W68" s="154">
        <f t="shared" si="19"/>
        <v>33.605376860297646</v>
      </c>
      <c r="X68" s="154">
        <v>6.26</v>
      </c>
      <c r="Y68" s="154">
        <f t="shared" si="20"/>
        <v>31.253120319520715</v>
      </c>
      <c r="Z68" s="154">
        <f t="shared" si="23"/>
        <v>1460.04</v>
      </c>
      <c r="AA68" s="154">
        <f t="shared" si="21"/>
        <v>6.03245537344834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55.84</v>
      </c>
      <c r="E69" s="117">
        <f t="shared" si="24"/>
        <v>100.00000000000001</v>
      </c>
      <c r="F69" s="117">
        <f t="shared" si="24"/>
        <v>8438.899999999994</v>
      </c>
      <c r="G69" s="117">
        <f t="shared" si="24"/>
        <v>100</v>
      </c>
      <c r="H69" s="117">
        <f t="shared" si="24"/>
        <v>6275.77</v>
      </c>
      <c r="I69" s="117">
        <f t="shared" si="24"/>
        <v>99.99999999999999</v>
      </c>
      <c r="J69" s="117">
        <f t="shared" si="24"/>
        <v>4063.5499999999997</v>
      </c>
      <c r="K69" s="117">
        <f t="shared" si="24"/>
        <v>100</v>
      </c>
      <c r="L69" s="117">
        <f t="shared" si="24"/>
        <v>1591.15</v>
      </c>
      <c r="M69" s="117">
        <f t="shared" si="24"/>
        <v>99.99999999999999</v>
      </c>
      <c r="N69" s="117">
        <f t="shared" si="24"/>
        <v>1494.799999999996</v>
      </c>
      <c r="O69" s="117">
        <f t="shared" si="24"/>
        <v>100</v>
      </c>
      <c r="P69" s="117">
        <f t="shared" si="24"/>
        <v>1358.1599999999999</v>
      </c>
      <c r="Q69" s="117">
        <f t="shared" si="24"/>
        <v>100.00000000000001</v>
      </c>
      <c r="R69" s="117">
        <f t="shared" si="24"/>
        <v>621.25</v>
      </c>
      <c r="S69" s="117">
        <f t="shared" si="24"/>
        <v>100</v>
      </c>
      <c r="T69" s="117">
        <f t="shared" si="24"/>
        <v>262.8</v>
      </c>
      <c r="U69" s="117">
        <f t="shared" si="24"/>
        <v>100</v>
      </c>
      <c r="V69" s="117">
        <f t="shared" si="24"/>
        <v>20.83</v>
      </c>
      <c r="W69" s="117">
        <f t="shared" si="24"/>
        <v>100</v>
      </c>
      <c r="X69" s="117">
        <f t="shared" si="24"/>
        <v>20.03</v>
      </c>
      <c r="Y69" s="117">
        <f t="shared" si="24"/>
        <v>100</v>
      </c>
      <c r="Z69" s="117">
        <f t="shared" si="24"/>
        <v>24203.07999999999</v>
      </c>
      <c r="AA69" s="117">
        <f t="shared" si="24"/>
        <v>100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4.8515625" style="0" bestFit="1" customWidth="1"/>
    <col min="3" max="3" width="5.421875" style="0" bestFit="1" customWidth="1"/>
    <col min="4" max="4" width="10.28125" style="0" bestFit="1" customWidth="1"/>
    <col min="5" max="5" width="7.8515625" style="0" bestFit="1" customWidth="1"/>
    <col min="6" max="6" width="11.7109375" style="0" bestFit="1" customWidth="1"/>
    <col min="7" max="7" width="7.8515625" style="0" bestFit="1" customWidth="1"/>
    <col min="8" max="8" width="11.7109375" style="0" bestFit="1" customWidth="1"/>
    <col min="9" max="9" width="7.8515625" style="0" bestFit="1" customWidth="1"/>
    <col min="10" max="10" width="11.7109375" style="0" bestFit="1" customWidth="1"/>
    <col min="11" max="11" width="7.8515625" style="0" bestFit="1" customWidth="1"/>
    <col min="12" max="12" width="10.28125" style="0" bestFit="1" customWidth="1"/>
    <col min="13" max="13" width="7.8515625" style="0" bestFit="1" customWidth="1"/>
    <col min="14" max="14" width="8.28125" style="0" bestFit="1" customWidth="1"/>
    <col min="15" max="15" width="7.8515625" style="0" bestFit="1" customWidth="1"/>
    <col min="16" max="16" width="9.28125" style="0" bestFit="1" customWidth="1"/>
    <col min="17" max="17" width="7.8515625" style="0" bestFit="1" customWidth="1"/>
    <col min="18" max="18" width="8.57421875" style="0" bestFit="1" customWidth="1"/>
    <col min="19" max="19" width="7.8515625" style="0" bestFit="1" customWidth="1"/>
    <col min="20" max="20" width="10.28125" style="0" bestFit="1" customWidth="1"/>
    <col min="21" max="21" width="7.8515625" style="0" bestFit="1" customWidth="1"/>
    <col min="22" max="22" width="10.28125" style="0" bestFit="1" customWidth="1"/>
    <col min="23" max="23" width="7.8515625" style="0" bestFit="1" customWidth="1"/>
    <col min="24" max="24" width="10.28125" style="0" bestFit="1" customWidth="1"/>
    <col min="25" max="25" width="7.8515625" style="0" bestFit="1" customWidth="1"/>
    <col min="26" max="26" width="9.7109375" style="0" bestFit="1" customWidth="1"/>
    <col min="27" max="27" width="7.8515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252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8">
      <c r="A5" s="197" t="s">
        <v>229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7" spans="1:27" ht="24.75" customHeight="1">
      <c r="A7" s="219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6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7" t="s">
        <v>253</v>
      </c>
      <c r="AA8" s="229" t="s">
        <v>3</v>
      </c>
    </row>
    <row r="9" spans="1:27" ht="24.75" customHeight="1">
      <c r="A9" s="220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8"/>
      <c r="AA9" s="203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29.03</v>
      </c>
      <c r="G10" s="133">
        <f aca="true" t="shared" si="1" ref="G10:G19">((F10/F$19*100))</f>
        <v>0.539259303291098</v>
      </c>
      <c r="H10" s="134">
        <f>SUM(H30:H38)</f>
        <v>5</v>
      </c>
      <c r="I10" s="133">
        <f aca="true" t="shared" si="2" ref="I10:I19">((H10/H$19*100))</f>
        <v>0.11554842750145017</v>
      </c>
      <c r="J10" s="118">
        <v>422.85</v>
      </c>
      <c r="K10" s="133">
        <f aca="true" t="shared" si="3" ref="K10:K19">((J10/J$19*100))</f>
        <v>6.651345841670128</v>
      </c>
      <c r="L10" s="118">
        <v>781.56</v>
      </c>
      <c r="M10" s="133">
        <f aca="true" t="shared" si="4" ref="M10:M19">((L10/L$19*100))</f>
        <v>10.303070250603108</v>
      </c>
      <c r="N10" s="134">
        <v>710.14</v>
      </c>
      <c r="O10" s="133">
        <f aca="true" t="shared" si="5" ref="O10:O19">((N10/N$19*100))</f>
        <v>7.996900967209035</v>
      </c>
      <c r="P10" s="118">
        <f>SUM(P30:P38)</f>
        <v>703.98</v>
      </c>
      <c r="Q10" s="133">
        <f aca="true" t="shared" si="6" ref="Q10:S19">((P10/P$19*100))</f>
        <v>5.019837478144548</v>
      </c>
      <c r="R10" s="118">
        <f>SUM(R30:R38)</f>
        <v>1042.15</v>
      </c>
      <c r="S10" s="133">
        <f t="shared" si="6"/>
        <v>37.253437046463574</v>
      </c>
      <c r="T10" s="118">
        <f>SUM(T30:T38)</f>
        <v>94.5</v>
      </c>
      <c r="U10" s="133">
        <f aca="true" t="shared" si="7" ref="U10:U19">((T10/T$19*100))</f>
        <v>27.3841606537425</v>
      </c>
      <c r="V10" s="118">
        <f>SUM(V30:V38)</f>
        <v>10</v>
      </c>
      <c r="W10" s="133">
        <f aca="true" t="shared" si="8" ref="W10:W19">((V10/V$19*100))</f>
        <v>4.958349861166204</v>
      </c>
      <c r="X10" s="118">
        <f>SUM(X30:X38)</f>
        <v>0.89</v>
      </c>
      <c r="Y10" s="133">
        <f aca="true" t="shared" si="9" ref="Y10:Y19">((X10/X$19*100))</f>
        <v>0.8458467971868463</v>
      </c>
      <c r="Z10" s="98">
        <f>SUM(B10+D10+F10+H10+J10+L10+N10+P10+T10+V10+X10+R10)</f>
        <v>3800.1</v>
      </c>
      <c r="AA10" s="133">
        <f aca="true" t="shared" si="10" ref="AA10:AA19">((Z10/Z$19*100))</f>
        <v>7.562335386718699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8</v>
      </c>
      <c r="E11" s="135">
        <f t="shared" si="0"/>
        <v>3.289608947736338</v>
      </c>
      <c r="F11" s="119">
        <v>35.14</v>
      </c>
      <c r="G11" s="135">
        <f t="shared" si="1"/>
        <v>0.6527582472493689</v>
      </c>
      <c r="H11" s="136">
        <f>SUM(H39:H46)</f>
        <v>1646.5</v>
      </c>
      <c r="I11" s="135">
        <f t="shared" si="2"/>
        <v>38.05009717622754</v>
      </c>
      <c r="J11" s="119">
        <v>2532</v>
      </c>
      <c r="K11" s="135">
        <f t="shared" si="3"/>
        <v>39.82785307108611</v>
      </c>
      <c r="L11" s="119">
        <v>536.21</v>
      </c>
      <c r="M11" s="135">
        <f t="shared" si="4"/>
        <v>7.0686950446234365</v>
      </c>
      <c r="N11" s="136">
        <v>606.57</v>
      </c>
      <c r="O11" s="135">
        <f t="shared" si="5"/>
        <v>6.830597093080215</v>
      </c>
      <c r="P11" s="119">
        <f>SUM(P39:P46)</f>
        <v>2131.02</v>
      </c>
      <c r="Q11" s="135">
        <f t="shared" si="6"/>
        <v>15.19556530395124</v>
      </c>
      <c r="R11" s="119">
        <f>SUM(R39:R46)</f>
        <v>0.7</v>
      </c>
      <c r="S11" s="135">
        <f t="shared" si="6"/>
        <v>0.02502269916281197</v>
      </c>
      <c r="T11" s="119">
        <f>SUM(T39:T46)</f>
        <v>1.2</v>
      </c>
      <c r="U11" s="135">
        <f t="shared" si="7"/>
        <v>0.3477353733808571</v>
      </c>
      <c r="V11" s="119">
        <f>SUM(V39:V46)</f>
        <v>10.6</v>
      </c>
      <c r="W11" s="135">
        <f t="shared" si="8"/>
        <v>5.2558508528361765</v>
      </c>
      <c r="X11" s="119">
        <f>SUM(X39:X46)</f>
        <v>3.15</v>
      </c>
      <c r="Y11" s="135">
        <f t="shared" si="9"/>
        <v>2.9937274282455797</v>
      </c>
      <c r="Z11" s="101">
        <f aca="true" t="shared" si="11" ref="Z11:Z18">SUM(B11+D11+F11+H11+J11+L11+N11+P11+T11+V11+X11+R11)</f>
        <v>7511.09</v>
      </c>
      <c r="AA11" s="135">
        <f t="shared" si="10"/>
        <v>14.947338675253008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3</v>
      </c>
      <c r="E12" s="135">
        <f t="shared" si="0"/>
        <v>1.2336033554011268</v>
      </c>
      <c r="F12" s="119">
        <v>0.07</v>
      </c>
      <c r="G12" s="135">
        <f t="shared" si="1"/>
        <v>0.00130031523356448</v>
      </c>
      <c r="H12" s="136">
        <f>SUM(H47:H52)</f>
        <v>6.55</v>
      </c>
      <c r="I12" s="135">
        <f t="shared" si="2"/>
        <v>0.15136844002689973</v>
      </c>
      <c r="J12" s="119">
        <v>41.2</v>
      </c>
      <c r="K12" s="135">
        <f t="shared" si="3"/>
        <v>0.6480677513936604</v>
      </c>
      <c r="L12" s="119">
        <v>833.93</v>
      </c>
      <c r="M12" s="135">
        <f t="shared" si="4"/>
        <v>10.99344819858418</v>
      </c>
      <c r="N12" s="136">
        <v>95.21</v>
      </c>
      <c r="O12" s="135">
        <f t="shared" si="5"/>
        <v>1.0721617442870028</v>
      </c>
      <c r="P12" s="119">
        <f>SUM(P47:P52)</f>
        <v>212.57999999999998</v>
      </c>
      <c r="Q12" s="135">
        <f t="shared" si="6"/>
        <v>1.5158343292479444</v>
      </c>
      <c r="R12" s="119">
        <f>SUM(R47:R52)</f>
        <v>0</v>
      </c>
      <c r="S12" s="135">
        <f t="shared" si="6"/>
        <v>0</v>
      </c>
      <c r="T12" s="119">
        <f>SUM(T47:T52)</f>
        <v>10.5</v>
      </c>
      <c r="U12" s="135">
        <f t="shared" si="7"/>
        <v>3.0426845170825</v>
      </c>
      <c r="V12" s="119">
        <f>SUM(V47:V52)</f>
        <v>0</v>
      </c>
      <c r="W12" s="135">
        <f t="shared" si="8"/>
        <v>0</v>
      </c>
      <c r="X12" s="119">
        <f>SUM(X47:X52)</f>
        <v>0</v>
      </c>
      <c r="Y12" s="135">
        <f t="shared" si="9"/>
        <v>0</v>
      </c>
      <c r="Z12" s="101">
        <f t="shared" si="11"/>
        <v>1203.04</v>
      </c>
      <c r="AA12" s="135">
        <f t="shared" si="10"/>
        <v>2.3940927774632415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0.56</v>
      </c>
      <c r="E13" s="135">
        <f t="shared" si="0"/>
        <v>0.23027262634154366</v>
      </c>
      <c r="F13" s="119">
        <v>227.31</v>
      </c>
      <c r="G13" s="135">
        <f t="shared" si="1"/>
        <v>4.222495082022028</v>
      </c>
      <c r="H13" s="136">
        <f>SUM(H53:H54)</f>
        <v>8.5</v>
      </c>
      <c r="I13" s="135">
        <f t="shared" si="2"/>
        <v>0.1964323267524653</v>
      </c>
      <c r="J13" s="119">
        <v>8</v>
      </c>
      <c r="K13" s="135">
        <f t="shared" si="3"/>
        <v>0.1258383983288661</v>
      </c>
      <c r="L13" s="119">
        <v>87.01</v>
      </c>
      <c r="M13" s="135">
        <f t="shared" si="4"/>
        <v>1.1470266422347313</v>
      </c>
      <c r="N13" s="136">
        <v>8.53</v>
      </c>
      <c r="O13" s="135">
        <f t="shared" si="5"/>
        <v>0.09605650329553758</v>
      </c>
      <c r="P13" s="119">
        <f>SUM(P53:P54)</f>
        <v>50.04999999999999</v>
      </c>
      <c r="Q13" s="135">
        <f t="shared" si="6"/>
        <v>0.3568892096098391</v>
      </c>
      <c r="R13" s="119">
        <f>SUM(R53:R54)</f>
        <v>4.15</v>
      </c>
      <c r="S13" s="135">
        <f t="shared" si="6"/>
        <v>0.14834885932238528</v>
      </c>
      <c r="T13" s="119">
        <f>SUM(T53:T54)</f>
        <v>0.76</v>
      </c>
      <c r="U13" s="135">
        <f t="shared" si="7"/>
        <v>0.2202324031412095</v>
      </c>
      <c r="V13" s="119">
        <f>SUM(V53:V54)</f>
        <v>0</v>
      </c>
      <c r="W13" s="135">
        <f t="shared" si="8"/>
        <v>0</v>
      </c>
      <c r="X13" s="119">
        <f>SUM(X53:X54)</f>
        <v>0</v>
      </c>
      <c r="Y13" s="135">
        <f t="shared" si="9"/>
        <v>0</v>
      </c>
      <c r="Z13" s="101">
        <f t="shared" si="11"/>
        <v>394.86999999999995</v>
      </c>
      <c r="AA13" s="135">
        <f t="shared" si="10"/>
        <v>0.7858054720016874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28.26</v>
      </c>
      <c r="E14" s="135">
        <f t="shared" si="0"/>
        <v>11.620543607878615</v>
      </c>
      <c r="F14" s="119">
        <v>2155.35</v>
      </c>
      <c r="G14" s="135">
        <f t="shared" si="1"/>
        <v>40.03763483804574</v>
      </c>
      <c r="H14" s="136">
        <f>SUM(H55:H57)</f>
        <v>2204.0899999999992</v>
      </c>
      <c r="I14" s="135">
        <f t="shared" si="2"/>
        <v>50.93582671433424</v>
      </c>
      <c r="J14" s="119">
        <v>1568.72</v>
      </c>
      <c r="K14" s="135">
        <f t="shared" si="3"/>
        <v>24.67565152830735</v>
      </c>
      <c r="L14" s="119">
        <v>2343.58</v>
      </c>
      <c r="M14" s="135">
        <f t="shared" si="4"/>
        <v>30.89470978288095</v>
      </c>
      <c r="N14" s="136">
        <v>2729.44</v>
      </c>
      <c r="O14" s="135">
        <f t="shared" si="5"/>
        <v>30.736279291321466</v>
      </c>
      <c r="P14" s="119">
        <f>SUM(P55:P57)</f>
        <v>1513.5999999999995</v>
      </c>
      <c r="Q14" s="135">
        <f t="shared" si="6"/>
        <v>10.792957196112935</v>
      </c>
      <c r="R14" s="119">
        <f>SUM(R55:R57)</f>
        <v>328.75</v>
      </c>
      <c r="S14" s="135">
        <f t="shared" si="6"/>
        <v>11.751731928249196</v>
      </c>
      <c r="T14" s="119">
        <f>SUM(T55:T57)</f>
        <v>10.309999999999999</v>
      </c>
      <c r="U14" s="135">
        <f t="shared" si="7"/>
        <v>2.9876264162971973</v>
      </c>
      <c r="V14" s="119">
        <f>SUM(V55:V57)</f>
        <v>179.57999999999998</v>
      </c>
      <c r="W14" s="135">
        <f t="shared" si="8"/>
        <v>89.0420468068227</v>
      </c>
      <c r="X14" s="119">
        <f>SUM(X55:X57)</f>
        <v>0.05</v>
      </c>
      <c r="Y14" s="135">
        <f t="shared" si="9"/>
        <v>0.04751948298802508</v>
      </c>
      <c r="Z14" s="101">
        <f t="shared" si="11"/>
        <v>13061.73</v>
      </c>
      <c r="AA14" s="135">
        <f t="shared" si="10"/>
        <v>25.99331148937271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v>288.43</v>
      </c>
      <c r="G15" s="135">
        <f t="shared" si="1"/>
        <v>5.3578560402429</v>
      </c>
      <c r="H15" s="136">
        <f>SUM(H58:H60)</f>
        <v>6.35</v>
      </c>
      <c r="I15" s="135">
        <f t="shared" si="2"/>
        <v>0.1467465029268417</v>
      </c>
      <c r="J15" s="119">
        <v>172.13</v>
      </c>
      <c r="K15" s="135">
        <f t="shared" si="3"/>
        <v>2.7075704380434646</v>
      </c>
      <c r="L15" s="119">
        <v>1738.77</v>
      </c>
      <c r="M15" s="135">
        <f t="shared" si="4"/>
        <v>22.92168158508773</v>
      </c>
      <c r="N15" s="136">
        <v>260.54</v>
      </c>
      <c r="O15" s="135">
        <f t="shared" si="5"/>
        <v>2.9339462331323993</v>
      </c>
      <c r="P15" s="119">
        <f>SUM(P58:P60)</f>
        <v>632.6499999999999</v>
      </c>
      <c r="Q15" s="135">
        <f t="shared" si="6"/>
        <v>4.511207961232063</v>
      </c>
      <c r="R15" s="119">
        <f>SUM(R58:R60)</f>
        <v>9.91</v>
      </c>
      <c r="S15" s="135">
        <f t="shared" si="6"/>
        <v>0.3542499267192381</v>
      </c>
      <c r="T15" s="119">
        <f>SUM(T58:T60)</f>
        <v>2.8099999999999996</v>
      </c>
      <c r="U15" s="135">
        <f t="shared" si="7"/>
        <v>0.8142803326668403</v>
      </c>
      <c r="V15" s="119">
        <f>SUM(V58:V60)</f>
        <v>1</v>
      </c>
      <c r="W15" s="135">
        <f t="shared" si="8"/>
        <v>0.4958349861166204</v>
      </c>
      <c r="X15" s="119">
        <f>SUM(X58:X60)</f>
        <v>0</v>
      </c>
      <c r="Y15" s="135">
        <f t="shared" si="9"/>
        <v>0</v>
      </c>
      <c r="Z15" s="101">
        <f t="shared" si="11"/>
        <v>3112.5899999999997</v>
      </c>
      <c r="AA15" s="135">
        <f t="shared" si="10"/>
        <v>6.194165811780415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62.7</v>
      </c>
      <c r="E16" s="135">
        <f t="shared" si="0"/>
        <v>25.78231012788355</v>
      </c>
      <c r="F16" s="119">
        <v>1761.62</v>
      </c>
      <c r="G16" s="135">
        <f t="shared" si="1"/>
        <v>32.7237331678837</v>
      </c>
      <c r="H16" s="136">
        <f>SUM(H61:H64)</f>
        <v>89.52</v>
      </c>
      <c r="I16" s="135">
        <f t="shared" si="2"/>
        <v>2.0687790459859636</v>
      </c>
      <c r="J16" s="119">
        <v>1036.11</v>
      </c>
      <c r="K16" s="135">
        <f t="shared" si="3"/>
        <v>16.297802861565177</v>
      </c>
      <c r="L16" s="119">
        <v>939.43</v>
      </c>
      <c r="M16" s="135">
        <f t="shared" si="4"/>
        <v>12.384222945805924</v>
      </c>
      <c r="N16" s="136">
        <v>3936.9</v>
      </c>
      <c r="O16" s="135">
        <f t="shared" si="5"/>
        <v>44.333510882086976</v>
      </c>
      <c r="P16" s="119">
        <f>SUM(P61:P64)</f>
        <v>596.4300000000001</v>
      </c>
      <c r="Q16" s="135">
        <f t="shared" si="6"/>
        <v>4.252935690061866</v>
      </c>
      <c r="R16" s="119">
        <f>SUM(R61:R64)</f>
        <v>6.4</v>
      </c>
      <c r="S16" s="135">
        <f t="shared" si="6"/>
        <v>0.22877896377428092</v>
      </c>
      <c r="T16" s="119">
        <f>SUM(T61:T64)</f>
        <v>145.10000000000002</v>
      </c>
      <c r="U16" s="135">
        <f t="shared" si="7"/>
        <v>42.04700223130198</v>
      </c>
      <c r="V16" s="119">
        <f>SUM(V61:V64)</f>
        <v>0</v>
      </c>
      <c r="W16" s="135">
        <f t="shared" si="8"/>
        <v>0</v>
      </c>
      <c r="X16" s="119">
        <f>SUM(X61:X64)</f>
        <v>0.41000000000000003</v>
      </c>
      <c r="Y16" s="135">
        <f t="shared" si="9"/>
        <v>0.3896597605018057</v>
      </c>
      <c r="Z16" s="101">
        <f t="shared" si="11"/>
        <v>8574.619999999999</v>
      </c>
      <c r="AA16" s="135">
        <f t="shared" si="10"/>
        <v>17.063801545660876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1.62</v>
      </c>
      <c r="G17" s="135">
        <f t="shared" si="1"/>
        <v>0.030093009691063682</v>
      </c>
      <c r="H17" s="136">
        <f>SUM(H65:H67)</f>
        <v>0</v>
      </c>
      <c r="I17" s="135">
        <f t="shared" si="2"/>
        <v>0</v>
      </c>
      <c r="J17" s="119">
        <v>575.6</v>
      </c>
      <c r="K17" s="135">
        <f t="shared" si="3"/>
        <v>9.054072759761915</v>
      </c>
      <c r="L17" s="119">
        <v>240.91</v>
      </c>
      <c r="M17" s="135">
        <f t="shared" si="4"/>
        <v>3.175844022305127</v>
      </c>
      <c r="N17" s="136">
        <v>27.02</v>
      </c>
      <c r="O17" s="135">
        <f t="shared" si="5"/>
        <v>0.3042727689385024</v>
      </c>
      <c r="P17" s="119">
        <f>SUM(P65:P67)</f>
        <v>7729.07</v>
      </c>
      <c r="Q17" s="135">
        <f t="shared" si="6"/>
        <v>55.11332034603635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0</v>
      </c>
      <c r="W17" s="135">
        <f t="shared" si="8"/>
        <v>0</v>
      </c>
      <c r="X17" s="119">
        <f>SUM(X65:X67)</f>
        <v>0</v>
      </c>
      <c r="Y17" s="135">
        <f t="shared" si="9"/>
        <v>0</v>
      </c>
      <c r="Z17" s="101">
        <f t="shared" si="11"/>
        <v>8574.22</v>
      </c>
      <c r="AA17" s="135">
        <f t="shared" si="10"/>
        <v>17.063005531304757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140.67</v>
      </c>
      <c r="E18" s="137">
        <f t="shared" si="0"/>
        <v>57.84366133475882</v>
      </c>
      <c r="F18" s="120">
        <v>884.74</v>
      </c>
      <c r="G18" s="137">
        <f t="shared" si="1"/>
        <v>16.43486999634054</v>
      </c>
      <c r="H18" s="138">
        <f>SUM(H68)</f>
        <v>360.67999999999984</v>
      </c>
      <c r="I18" s="137">
        <f t="shared" si="2"/>
        <v>8.335201366244606</v>
      </c>
      <c r="J18" s="120">
        <v>0.75</v>
      </c>
      <c r="K18" s="137">
        <f t="shared" si="3"/>
        <v>0.011797349843331195</v>
      </c>
      <c r="L18" s="120">
        <v>84.3</v>
      </c>
      <c r="M18" s="137">
        <f t="shared" si="4"/>
        <v>1.111301527874817</v>
      </c>
      <c r="N18" s="138">
        <v>505.84</v>
      </c>
      <c r="O18" s="137">
        <f t="shared" si="5"/>
        <v>5.696274516648855</v>
      </c>
      <c r="P18" s="120">
        <f>SUM(P68)</f>
        <v>454.58</v>
      </c>
      <c r="Q18" s="137">
        <f t="shared" si="6"/>
        <v>3.2414524856032108</v>
      </c>
      <c r="R18" s="120">
        <f>SUM(R68)</f>
        <v>1405.4</v>
      </c>
      <c r="S18" s="137">
        <f t="shared" si="6"/>
        <v>50.2384305763085</v>
      </c>
      <c r="T18" s="120">
        <f>SUM(T68)</f>
        <v>79.91</v>
      </c>
      <c r="U18" s="137">
        <f t="shared" si="7"/>
        <v>23.15627807238691</v>
      </c>
      <c r="V18" s="120">
        <f>SUM(V68)</f>
        <v>0.5</v>
      </c>
      <c r="W18" s="137">
        <f t="shared" si="8"/>
        <v>0.2479174930583102</v>
      </c>
      <c r="X18" s="120">
        <f>SUM(X68)</f>
        <v>100.72000000000003</v>
      </c>
      <c r="Y18" s="137">
        <f t="shared" si="9"/>
        <v>95.72324653107775</v>
      </c>
      <c r="Z18" s="104">
        <f t="shared" si="11"/>
        <v>4018.0899999999997</v>
      </c>
      <c r="AA18" s="137">
        <f t="shared" si="10"/>
        <v>7.996143310444603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243.19</v>
      </c>
      <c r="E19" s="141">
        <f t="shared" si="0"/>
        <v>100</v>
      </c>
      <c r="F19" s="140">
        <f>SUM(F10:F18)</f>
        <v>5383.3099999999995</v>
      </c>
      <c r="G19" s="141">
        <f t="shared" si="1"/>
        <v>100</v>
      </c>
      <c r="H19" s="140">
        <f>SUM(H10:H18)</f>
        <v>4327.189999999999</v>
      </c>
      <c r="I19" s="141">
        <f t="shared" si="2"/>
        <v>100</v>
      </c>
      <c r="J19" s="140">
        <f>SUM(J10:J18)</f>
        <v>6357.36</v>
      </c>
      <c r="K19" s="141">
        <f t="shared" si="3"/>
        <v>100</v>
      </c>
      <c r="L19" s="140">
        <f>SUM(L10:L18)</f>
        <v>7585.7</v>
      </c>
      <c r="M19" s="141">
        <f t="shared" si="4"/>
        <v>100</v>
      </c>
      <c r="N19" s="117">
        <f>SUM(N10:N18)</f>
        <v>8880.19</v>
      </c>
      <c r="O19" s="141">
        <f t="shared" si="5"/>
        <v>100</v>
      </c>
      <c r="P19" s="117">
        <f>SUM(P10:P18)</f>
        <v>14023.96</v>
      </c>
      <c r="Q19" s="141">
        <f t="shared" si="6"/>
        <v>100</v>
      </c>
      <c r="R19" s="117">
        <f>SUM(R10:R18)</f>
        <v>2797.4600000000005</v>
      </c>
      <c r="S19" s="141">
        <f t="shared" si="6"/>
        <v>100</v>
      </c>
      <c r="T19" s="140">
        <f>SUM(T10:T18)</f>
        <v>345.09000000000003</v>
      </c>
      <c r="U19" s="141">
        <f t="shared" si="7"/>
        <v>100</v>
      </c>
      <c r="V19" s="140">
        <f>SUM(V10:V18)</f>
        <v>201.67999999999998</v>
      </c>
      <c r="W19" s="141">
        <f t="shared" si="8"/>
        <v>100</v>
      </c>
      <c r="X19" s="140">
        <f>SUM(X10:X18)</f>
        <v>105.22000000000003</v>
      </c>
      <c r="Y19" s="141">
        <f t="shared" si="9"/>
        <v>100</v>
      </c>
      <c r="Z19" s="117">
        <f>SUM(Z10:Z18)</f>
        <v>50250.35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30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1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7" t="s">
        <v>253</v>
      </c>
      <c r="AA28" s="229" t="s">
        <v>3</v>
      </c>
    </row>
    <row r="29" spans="1:27" s="2" customFormat="1" ht="15">
      <c r="A29" s="232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8"/>
      <c r="AA29" s="203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 aca="true" t="shared" si="12" ref="I30:I68">((H30/H$69*100))</f>
        <v>0</v>
      </c>
      <c r="J30" s="151">
        <v>0.05</v>
      </c>
      <c r="K30" s="151">
        <f aca="true" t="shared" si="13" ref="K30:K68">((J30/J$69*100))</f>
        <v>0.0007864899895554131</v>
      </c>
      <c r="L30" s="151">
        <v>38.5</v>
      </c>
      <c r="M30" s="151">
        <f aca="true" t="shared" si="14" ref="M30:M68">((L30/L$69*100))</f>
        <v>0.507533912493244</v>
      </c>
      <c r="N30" s="151">
        <v>85.64</v>
      </c>
      <c r="O30" s="151">
        <f aca="true" t="shared" si="15" ref="O30:O68">((N30/N$69*100))</f>
        <v>0.9643937798628099</v>
      </c>
      <c r="P30" s="151">
        <v>221.61999999999998</v>
      </c>
      <c r="Q30" s="151">
        <f aca="true" t="shared" si="16" ref="Q30:Q68">((P30/P$69*100))</f>
        <v>1.5802954372374138</v>
      </c>
      <c r="R30" s="151">
        <v>453</v>
      </c>
      <c r="S30" s="151">
        <f aca="true" t="shared" si="17" ref="S30:S68">((R30/R$69*100))</f>
        <v>16.19326102964832</v>
      </c>
      <c r="T30" s="151">
        <v>46.25</v>
      </c>
      <c r="U30" s="151">
        <f aca="true" t="shared" si="18" ref="U30:U68">((T30/T$69*100))</f>
        <v>13.40230084905387</v>
      </c>
      <c r="V30" s="151"/>
      <c r="W30" s="151">
        <f aca="true" t="shared" si="19" ref="W30:W68">((V30/V$69*100))</f>
        <v>0</v>
      </c>
      <c r="X30" s="151"/>
      <c r="Y30" s="151">
        <f aca="true" t="shared" si="20" ref="Y30:Y68">((X30/X$69*100))</f>
        <v>0</v>
      </c>
      <c r="Z30" s="151">
        <f>B30+D30+F30+H30+J30+L30+N30+P30+R30+T30+V30+X30</f>
        <v>845.06</v>
      </c>
      <c r="AA30" s="151">
        <f aca="true" t="shared" si="21" ref="AA30:AA68">((Z30/Z$69*100))</f>
        <v>1.6816997294546185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>
        <v>0.43000000000000005</v>
      </c>
      <c r="G31" s="151">
        <f t="shared" si="22"/>
        <v>0.007987650720467521</v>
      </c>
      <c r="H31" s="151"/>
      <c r="I31" s="151">
        <f t="shared" si="12"/>
        <v>0</v>
      </c>
      <c r="J31" s="151">
        <v>99.3</v>
      </c>
      <c r="K31" s="151">
        <f t="shared" si="13"/>
        <v>1.5619691192570502</v>
      </c>
      <c r="L31" s="151">
        <v>221.40000000000003</v>
      </c>
      <c r="M31" s="151">
        <f t="shared" si="14"/>
        <v>2.9186495643117984</v>
      </c>
      <c r="N31" s="151">
        <v>536.71</v>
      </c>
      <c r="O31" s="151">
        <f t="shared" si="15"/>
        <v>6.043902213803932</v>
      </c>
      <c r="P31" s="151">
        <v>116.36</v>
      </c>
      <c r="Q31" s="151">
        <f t="shared" si="16"/>
        <v>0.8297228457582595</v>
      </c>
      <c r="R31" s="151">
        <v>12.75</v>
      </c>
      <c r="S31" s="151">
        <f t="shared" si="17"/>
        <v>0.4557705918940753</v>
      </c>
      <c r="T31" s="151">
        <v>14.65</v>
      </c>
      <c r="U31" s="151">
        <f t="shared" si="18"/>
        <v>4.245269350024631</v>
      </c>
      <c r="V31" s="151">
        <v>10</v>
      </c>
      <c r="W31" s="151">
        <f t="shared" si="19"/>
        <v>4.958349861166204</v>
      </c>
      <c r="X31" s="151">
        <v>0.44</v>
      </c>
      <c r="Y31" s="151">
        <f t="shared" si="20"/>
        <v>0.41817145029462066</v>
      </c>
      <c r="Z31" s="151">
        <f aca="true" t="shared" si="23" ref="Z31:Z68">B31+D31+F31+H31+J31+L31+N31+P31+R31+T31+V31+X31</f>
        <v>1012.0400000000002</v>
      </c>
      <c r="AA31" s="151">
        <f t="shared" si="21"/>
        <v>2.0139959224164583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/>
      <c r="G32" s="151">
        <f t="shared" si="22"/>
        <v>0</v>
      </c>
      <c r="H32" s="151"/>
      <c r="I32" s="151">
        <f t="shared" si="12"/>
        <v>0</v>
      </c>
      <c r="J32" s="151"/>
      <c r="K32" s="151">
        <f t="shared" si="13"/>
        <v>0</v>
      </c>
      <c r="L32" s="151">
        <v>3</v>
      </c>
      <c r="M32" s="151">
        <f t="shared" si="14"/>
        <v>0.03954809707739563</v>
      </c>
      <c r="N32" s="151"/>
      <c r="O32" s="151">
        <f t="shared" si="15"/>
        <v>0</v>
      </c>
      <c r="P32" s="151">
        <v>58.25000000000001</v>
      </c>
      <c r="Q32" s="151">
        <f t="shared" si="16"/>
        <v>0.4153605686268359</v>
      </c>
      <c r="R32" s="151">
        <v>51.7</v>
      </c>
      <c r="S32" s="151">
        <f t="shared" si="17"/>
        <v>1.848105066739113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112.95000000000002</v>
      </c>
      <c r="AA32" s="151">
        <f t="shared" si="21"/>
        <v>0.2247745538090777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>
        <v>24.01</v>
      </c>
      <c r="G33" s="151">
        <f t="shared" si="22"/>
        <v>0.4460081251126166</v>
      </c>
      <c r="H33" s="151">
        <v>5</v>
      </c>
      <c r="I33" s="151">
        <f t="shared" si="12"/>
        <v>0.11554842750145014</v>
      </c>
      <c r="J33" s="151"/>
      <c r="K33" s="151">
        <f t="shared" si="13"/>
        <v>0</v>
      </c>
      <c r="L33" s="151">
        <v>93.02000000000001</v>
      </c>
      <c r="M33" s="151">
        <f t="shared" si="14"/>
        <v>1.2262546633797806</v>
      </c>
      <c r="N33" s="151">
        <v>8.97</v>
      </c>
      <c r="O33" s="151">
        <f t="shared" si="15"/>
        <v>0.1010113522345797</v>
      </c>
      <c r="P33" s="151">
        <v>184.5</v>
      </c>
      <c r="Q33" s="151">
        <f t="shared" si="16"/>
        <v>1.3156055778824243</v>
      </c>
      <c r="R33" s="151">
        <v>43.699999999999996</v>
      </c>
      <c r="S33" s="151">
        <f t="shared" si="17"/>
        <v>1.5621313620212618</v>
      </c>
      <c r="T33" s="151">
        <v>33</v>
      </c>
      <c r="U33" s="151">
        <f t="shared" si="18"/>
        <v>9.56272276797357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392.2</v>
      </c>
      <c r="AA33" s="151">
        <f t="shared" si="21"/>
        <v>0.7804920761745927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>
        <v>0.3</v>
      </c>
      <c r="G34" s="151">
        <f t="shared" si="22"/>
        <v>0.0055727795724192</v>
      </c>
      <c r="H34" s="151"/>
      <c r="I34" s="151">
        <f t="shared" si="12"/>
        <v>0</v>
      </c>
      <c r="J34" s="151"/>
      <c r="K34" s="151">
        <f t="shared" si="13"/>
        <v>0</v>
      </c>
      <c r="L34" s="151">
        <v>0.12000000000000001</v>
      </c>
      <c r="M34" s="151">
        <f t="shared" si="14"/>
        <v>0.0015819238830958255</v>
      </c>
      <c r="N34" s="151">
        <v>16.01</v>
      </c>
      <c r="O34" s="151">
        <f t="shared" si="15"/>
        <v>0.18028893525926656</v>
      </c>
      <c r="P34" s="151">
        <v>15</v>
      </c>
      <c r="Q34" s="151">
        <f t="shared" si="16"/>
        <v>0.10695980307987189</v>
      </c>
      <c r="R34" s="151"/>
      <c r="S34" s="151">
        <f t="shared" si="17"/>
        <v>0</v>
      </c>
      <c r="T34" s="151"/>
      <c r="U34" s="151">
        <f t="shared" si="18"/>
        <v>0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31.430000000000003</v>
      </c>
      <c r="AA34" s="151">
        <f t="shared" si="21"/>
        <v>0.06254682803204348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62</v>
      </c>
      <c r="M35" s="151">
        <f t="shared" si="14"/>
        <v>0.8173273395995098</v>
      </c>
      <c r="N35" s="151">
        <v>4.1000000000000005</v>
      </c>
      <c r="O35" s="151">
        <f t="shared" si="15"/>
        <v>0.04617018329562729</v>
      </c>
      <c r="P35" s="151">
        <v>1</v>
      </c>
      <c r="Q35" s="151">
        <f t="shared" si="16"/>
        <v>0.007130653538658126</v>
      </c>
      <c r="R35" s="151"/>
      <c r="S35" s="151">
        <f t="shared" si="17"/>
        <v>0</v>
      </c>
      <c r="T35" s="151"/>
      <c r="U35" s="151">
        <f t="shared" si="18"/>
        <v>0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67.1</v>
      </c>
      <c r="AA35" s="151">
        <f t="shared" si="21"/>
        <v>0.1335314082389474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>
        <v>3</v>
      </c>
      <c r="G36" s="151">
        <f t="shared" si="22"/>
        <v>0.055727795724191995</v>
      </c>
      <c r="H36" s="151"/>
      <c r="I36" s="151">
        <f t="shared" si="12"/>
        <v>0</v>
      </c>
      <c r="J36" s="151">
        <v>2.5</v>
      </c>
      <c r="K36" s="151">
        <f t="shared" si="13"/>
        <v>0.039324499477770655</v>
      </c>
      <c r="L36" s="151">
        <v>181.2</v>
      </c>
      <c r="M36" s="151">
        <f t="shared" si="14"/>
        <v>2.388705063474696</v>
      </c>
      <c r="N36" s="151">
        <v>4.0600000000000005</v>
      </c>
      <c r="O36" s="151">
        <f t="shared" si="15"/>
        <v>0.045719742482987026</v>
      </c>
      <c r="P36" s="151"/>
      <c r="Q36" s="151">
        <f t="shared" si="16"/>
        <v>0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190.76</v>
      </c>
      <c r="AA36" s="151">
        <f t="shared" si="21"/>
        <v>0.3796192464331089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/>
      <c r="I37" s="151">
        <f t="shared" si="12"/>
        <v>0</v>
      </c>
      <c r="J37" s="151"/>
      <c r="K37" s="151">
        <f t="shared" si="13"/>
        <v>0</v>
      </c>
      <c r="L37" s="151">
        <v>162</v>
      </c>
      <c r="M37" s="151">
        <f t="shared" si="14"/>
        <v>2.1355972421793643</v>
      </c>
      <c r="N37" s="151">
        <v>0.87</v>
      </c>
      <c r="O37" s="151">
        <f t="shared" si="15"/>
        <v>0.00979708767492579</v>
      </c>
      <c r="P37" s="151">
        <v>16.55</v>
      </c>
      <c r="Q37" s="151">
        <f t="shared" si="16"/>
        <v>0.118012316064792</v>
      </c>
      <c r="R37" s="151"/>
      <c r="S37" s="151">
        <f t="shared" si="17"/>
        <v>0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179.42000000000002</v>
      </c>
      <c r="AA37" s="151">
        <f t="shared" si="21"/>
        <v>0.3570522394371378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>
        <v>1.29</v>
      </c>
      <c r="G38" s="152">
        <f t="shared" si="22"/>
        <v>0.02396295216140256</v>
      </c>
      <c r="H38" s="152"/>
      <c r="I38" s="152">
        <f t="shared" si="12"/>
        <v>0</v>
      </c>
      <c r="J38" s="152">
        <v>321</v>
      </c>
      <c r="K38" s="152">
        <f t="shared" si="13"/>
        <v>5.049265732945752</v>
      </c>
      <c r="L38" s="152">
        <v>20.32</v>
      </c>
      <c r="M38" s="152">
        <f t="shared" si="14"/>
        <v>0.2678724442042264</v>
      </c>
      <c r="N38" s="152">
        <v>53.779999999999994</v>
      </c>
      <c r="O38" s="152">
        <f t="shared" si="15"/>
        <v>0.6056176725948379</v>
      </c>
      <c r="P38" s="152">
        <v>90.7</v>
      </c>
      <c r="Q38" s="152">
        <f t="shared" si="16"/>
        <v>0.6467502759562921</v>
      </c>
      <c r="R38" s="152">
        <v>481</v>
      </c>
      <c r="S38" s="152">
        <f t="shared" si="17"/>
        <v>17.1941689961608</v>
      </c>
      <c r="T38" s="152">
        <v>0.6</v>
      </c>
      <c r="U38" s="152">
        <f t="shared" si="18"/>
        <v>0.17386768669042854</v>
      </c>
      <c r="V38" s="152"/>
      <c r="W38" s="152">
        <f t="shared" si="19"/>
        <v>0</v>
      </c>
      <c r="X38" s="152">
        <v>0.45</v>
      </c>
      <c r="Y38" s="152">
        <f t="shared" si="20"/>
        <v>0.42767534689222575</v>
      </c>
      <c r="Z38" s="152">
        <f t="shared" si="23"/>
        <v>969.14</v>
      </c>
      <c r="AA38" s="152">
        <f t="shared" si="21"/>
        <v>1.928623382722705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22"/>
        <v>0</v>
      </c>
      <c r="H39" s="153">
        <v>0</v>
      </c>
      <c r="I39" s="153">
        <f t="shared" si="12"/>
        <v>0</v>
      </c>
      <c r="J39" s="153">
        <v>15</v>
      </c>
      <c r="K39" s="153">
        <f t="shared" si="13"/>
        <v>0.2359469968666239</v>
      </c>
      <c r="L39" s="153">
        <v>2.36</v>
      </c>
      <c r="M39" s="153">
        <f t="shared" si="14"/>
        <v>0.031111169700884563</v>
      </c>
      <c r="N39" s="153">
        <v>21.610000000000003</v>
      </c>
      <c r="O39" s="153">
        <f t="shared" si="15"/>
        <v>0.24335064902890383</v>
      </c>
      <c r="P39" s="153">
        <v>334.16999999999996</v>
      </c>
      <c r="Q39" s="153">
        <f t="shared" si="16"/>
        <v>2.382850493013386</v>
      </c>
      <c r="R39" s="153">
        <v>0</v>
      </c>
      <c r="S39" s="153">
        <f t="shared" si="17"/>
        <v>0</v>
      </c>
      <c r="T39" s="153">
        <v>0</v>
      </c>
      <c r="U39" s="153">
        <f t="shared" si="18"/>
        <v>0</v>
      </c>
      <c r="V39" s="153">
        <v>2.5</v>
      </c>
      <c r="W39" s="153">
        <f t="shared" si="19"/>
        <v>1.239587465291551</v>
      </c>
      <c r="X39" s="153">
        <v>0</v>
      </c>
      <c r="Y39" s="153">
        <f t="shared" si="20"/>
        <v>0</v>
      </c>
      <c r="Z39" s="153">
        <f t="shared" si="23"/>
        <v>375.64</v>
      </c>
      <c r="AA39" s="153">
        <f t="shared" si="21"/>
        <v>0.7475370818312699</v>
      </c>
    </row>
    <row r="40" spans="1:27" s="2" customFormat="1" ht="12.75">
      <c r="A40" s="110" t="s">
        <v>188</v>
      </c>
      <c r="B40" s="151"/>
      <c r="C40" s="151"/>
      <c r="D40" s="151"/>
      <c r="E40" s="151">
        <f t="shared" si="22"/>
        <v>0</v>
      </c>
      <c r="F40" s="151">
        <v>13.8</v>
      </c>
      <c r="G40" s="151">
        <f t="shared" si="22"/>
        <v>0.2563478603312832</v>
      </c>
      <c r="H40" s="151">
        <v>1646.2</v>
      </c>
      <c r="I40" s="151">
        <f t="shared" si="12"/>
        <v>38.04316427057744</v>
      </c>
      <c r="J40" s="151">
        <v>2419.5</v>
      </c>
      <c r="K40" s="151">
        <f t="shared" si="13"/>
        <v>38.05825059458644</v>
      </c>
      <c r="L40" s="151">
        <v>425.8</v>
      </c>
      <c r="M40" s="151">
        <f t="shared" si="14"/>
        <v>5.61319324518502</v>
      </c>
      <c r="N40" s="151">
        <v>482.75000000000006</v>
      </c>
      <c r="O40" s="151">
        <f t="shared" si="15"/>
        <v>5.436257557552214</v>
      </c>
      <c r="P40" s="151">
        <v>806.2600000000001</v>
      </c>
      <c r="Q40" s="151">
        <f t="shared" si="16"/>
        <v>5.749160722078502</v>
      </c>
      <c r="R40" s="151">
        <v>0.7</v>
      </c>
      <c r="S40" s="151">
        <f t="shared" si="17"/>
        <v>0.02502269916281197</v>
      </c>
      <c r="T40" s="151">
        <v>0.25</v>
      </c>
      <c r="U40" s="151">
        <f t="shared" si="18"/>
        <v>0.07244486945434524</v>
      </c>
      <c r="V40" s="151">
        <v>2.1</v>
      </c>
      <c r="W40" s="151">
        <f t="shared" si="19"/>
        <v>1.041253470844903</v>
      </c>
      <c r="X40" s="151">
        <v>3.15</v>
      </c>
      <c r="Y40" s="151">
        <f t="shared" si="20"/>
        <v>2.9937274282455797</v>
      </c>
      <c r="Z40" s="151">
        <f t="shared" si="23"/>
        <v>5800.51</v>
      </c>
      <c r="AA40" s="151">
        <f t="shared" si="21"/>
        <v>11.54322308202827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1</v>
      </c>
      <c r="G41" s="151">
        <f t="shared" si="22"/>
        <v>0.018575931908064</v>
      </c>
      <c r="H41" s="151"/>
      <c r="I41" s="151">
        <f t="shared" si="12"/>
        <v>0</v>
      </c>
      <c r="J41" s="151"/>
      <c r="K41" s="151">
        <f t="shared" si="13"/>
        <v>0</v>
      </c>
      <c r="L41" s="151">
        <v>46.5</v>
      </c>
      <c r="M41" s="151">
        <f t="shared" si="14"/>
        <v>0.6129955046996323</v>
      </c>
      <c r="N41" s="151">
        <v>44.9</v>
      </c>
      <c r="O41" s="151">
        <f t="shared" si="15"/>
        <v>0.5056198121886988</v>
      </c>
      <c r="P41" s="151">
        <v>13.82</v>
      </c>
      <c r="Q41" s="151">
        <f t="shared" si="16"/>
        <v>0.0985456319042553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106.22</v>
      </c>
      <c r="AA41" s="151">
        <f t="shared" si="21"/>
        <v>0.21138161226737698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/>
      <c r="G42" s="151">
        <f t="shared" si="22"/>
        <v>0</v>
      </c>
      <c r="H42" s="151">
        <v>0.30000000000000004</v>
      </c>
      <c r="I42" s="151">
        <f t="shared" si="12"/>
        <v>0.006932905650087009</v>
      </c>
      <c r="J42" s="151">
        <v>23.5</v>
      </c>
      <c r="K42" s="151">
        <f t="shared" si="13"/>
        <v>0.36965029509104413</v>
      </c>
      <c r="L42" s="151">
        <v>15</v>
      </c>
      <c r="M42" s="151">
        <f t="shared" si="14"/>
        <v>0.19774048538697817</v>
      </c>
      <c r="N42" s="151">
        <v>10.36</v>
      </c>
      <c r="O42" s="151">
        <f t="shared" si="15"/>
        <v>0.11666417047382893</v>
      </c>
      <c r="P42" s="151">
        <v>0.5</v>
      </c>
      <c r="Q42" s="151">
        <f t="shared" si="16"/>
        <v>0.003565326769329063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49.66</v>
      </c>
      <c r="AA42" s="151">
        <f t="shared" si="21"/>
        <v>0.09882518231216286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>
        <v>0.03</v>
      </c>
      <c r="G43" s="151">
        <f t="shared" si="22"/>
        <v>0.00055727795724192</v>
      </c>
      <c r="H43" s="151"/>
      <c r="I43" s="151">
        <f t="shared" si="12"/>
        <v>0</v>
      </c>
      <c r="J43" s="151"/>
      <c r="K43" s="151">
        <f t="shared" si="13"/>
        <v>0</v>
      </c>
      <c r="L43" s="151"/>
      <c r="M43" s="151">
        <f t="shared" si="14"/>
        <v>0</v>
      </c>
      <c r="N43" s="151">
        <v>1.07</v>
      </c>
      <c r="O43" s="151">
        <f t="shared" si="15"/>
        <v>0.01204929173812712</v>
      </c>
      <c r="P43" s="151">
        <v>869.22</v>
      </c>
      <c r="Q43" s="151">
        <f t="shared" si="16"/>
        <v>6.198106668872417</v>
      </c>
      <c r="R43" s="151"/>
      <c r="S43" s="151">
        <f t="shared" si="17"/>
        <v>0</v>
      </c>
      <c r="T43" s="151">
        <v>0.95</v>
      </c>
      <c r="U43" s="151">
        <f t="shared" si="18"/>
        <v>0.2752905039265119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871.2700000000001</v>
      </c>
      <c r="AA43" s="151">
        <f t="shared" si="21"/>
        <v>1.7338585701393103</v>
      </c>
    </row>
    <row r="44" spans="1:27" s="2" customFormat="1" ht="12.75">
      <c r="A44" s="110" t="s">
        <v>192</v>
      </c>
      <c r="B44" s="151"/>
      <c r="C44" s="151"/>
      <c r="D44" s="151">
        <v>8</v>
      </c>
      <c r="E44" s="151">
        <f t="shared" si="22"/>
        <v>3.289608947736338</v>
      </c>
      <c r="F44" s="151">
        <v>10</v>
      </c>
      <c r="G44" s="151">
        <f t="shared" si="22"/>
        <v>0.18575931908064</v>
      </c>
      <c r="H44" s="151"/>
      <c r="I44" s="151">
        <f t="shared" si="12"/>
        <v>0</v>
      </c>
      <c r="J44" s="151"/>
      <c r="K44" s="151">
        <f t="shared" si="13"/>
        <v>0</v>
      </c>
      <c r="L44" s="151">
        <v>44.3</v>
      </c>
      <c r="M44" s="151">
        <f t="shared" si="14"/>
        <v>0.5839935668428754</v>
      </c>
      <c r="N44" s="151">
        <v>0.2</v>
      </c>
      <c r="O44" s="151">
        <f t="shared" si="15"/>
        <v>0.002252204063201331</v>
      </c>
      <c r="P44" s="151">
        <v>0.08</v>
      </c>
      <c r="Q44" s="151">
        <f t="shared" si="16"/>
        <v>0.0005704522830926501</v>
      </c>
      <c r="R44" s="151"/>
      <c r="S44" s="151">
        <f t="shared" si="17"/>
        <v>0</v>
      </c>
      <c r="T44" s="151"/>
      <c r="U44" s="151">
        <f t="shared" si="18"/>
        <v>0</v>
      </c>
      <c r="V44" s="151">
        <v>0.5</v>
      </c>
      <c r="W44" s="151">
        <f t="shared" si="19"/>
        <v>0.2479174930583102</v>
      </c>
      <c r="X44" s="151"/>
      <c r="Y44" s="151">
        <f t="shared" si="20"/>
        <v>0</v>
      </c>
      <c r="Z44" s="151">
        <f t="shared" si="23"/>
        <v>63.08</v>
      </c>
      <c r="AA44" s="151">
        <f t="shared" si="21"/>
        <v>0.12553146395995235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22"/>
        <v>0</v>
      </c>
      <c r="F45" s="151">
        <v>10.239999999999998</v>
      </c>
      <c r="G45" s="151">
        <f t="shared" si="22"/>
        <v>0.19021754273857533</v>
      </c>
      <c r="H45" s="151">
        <v>0</v>
      </c>
      <c r="I45" s="151">
        <f t="shared" si="12"/>
        <v>0</v>
      </c>
      <c r="J45" s="151"/>
      <c r="K45" s="151">
        <f t="shared" si="13"/>
        <v>0</v>
      </c>
      <c r="L45" s="151">
        <v>0.75</v>
      </c>
      <c r="M45" s="151">
        <f t="shared" si="14"/>
        <v>0.009887024269348907</v>
      </c>
      <c r="N45" s="151">
        <v>45.68000000000001</v>
      </c>
      <c r="O45" s="151">
        <f t="shared" si="15"/>
        <v>0.514403408035184</v>
      </c>
      <c r="P45" s="151">
        <v>106.47</v>
      </c>
      <c r="Q45" s="151">
        <f t="shared" si="16"/>
        <v>0.7592006822609307</v>
      </c>
      <c r="R45" s="151">
        <v>0</v>
      </c>
      <c r="S45" s="151">
        <f t="shared" si="17"/>
        <v>0</v>
      </c>
      <c r="T45" s="151">
        <v>0</v>
      </c>
      <c r="U45" s="151">
        <f t="shared" si="18"/>
        <v>0</v>
      </c>
      <c r="V45" s="151">
        <v>4</v>
      </c>
      <c r="W45" s="151">
        <f t="shared" si="19"/>
        <v>1.9833399444664817</v>
      </c>
      <c r="X45" s="151">
        <v>0</v>
      </c>
      <c r="Y45" s="151">
        <f t="shared" si="20"/>
        <v>0</v>
      </c>
      <c r="Z45" s="151">
        <f t="shared" si="23"/>
        <v>167.14</v>
      </c>
      <c r="AA45" s="151">
        <f t="shared" si="21"/>
        <v>0.33261459870428717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>
        <v>0.07</v>
      </c>
      <c r="G46" s="152">
        <f t="shared" si="22"/>
        <v>0.00130031523356448</v>
      </c>
      <c r="H46" s="152"/>
      <c r="I46" s="152">
        <f t="shared" si="12"/>
        <v>0</v>
      </c>
      <c r="J46" s="152">
        <v>74</v>
      </c>
      <c r="K46" s="152">
        <f t="shared" si="13"/>
        <v>1.1640051845420114</v>
      </c>
      <c r="L46" s="152">
        <v>1.5</v>
      </c>
      <c r="M46" s="152">
        <f t="shared" si="14"/>
        <v>0.019774048538697814</v>
      </c>
      <c r="N46" s="152"/>
      <c r="O46" s="152">
        <f t="shared" si="15"/>
        <v>0</v>
      </c>
      <c r="P46" s="152">
        <v>0.5</v>
      </c>
      <c r="Q46" s="152">
        <f t="shared" si="16"/>
        <v>0.003565326769329063</v>
      </c>
      <c r="R46" s="152"/>
      <c r="S46" s="152">
        <f t="shared" si="17"/>
        <v>0</v>
      </c>
      <c r="T46" s="152"/>
      <c r="U46" s="152">
        <f t="shared" si="18"/>
        <v>0</v>
      </c>
      <c r="V46" s="152">
        <v>1.5</v>
      </c>
      <c r="W46" s="152">
        <f t="shared" si="19"/>
        <v>0.7437524791749307</v>
      </c>
      <c r="X46" s="152"/>
      <c r="Y46" s="152">
        <f t="shared" si="20"/>
        <v>0</v>
      </c>
      <c r="Z46" s="152">
        <f t="shared" si="23"/>
        <v>77.57</v>
      </c>
      <c r="AA46" s="152">
        <f t="shared" si="21"/>
        <v>0.15436708401035992</v>
      </c>
    </row>
    <row r="47" spans="1:27" s="2" customFormat="1" ht="12.75">
      <c r="A47" s="109" t="s">
        <v>195</v>
      </c>
      <c r="B47" s="153"/>
      <c r="C47" s="153"/>
      <c r="D47" s="153">
        <v>3</v>
      </c>
      <c r="E47" s="153">
        <f t="shared" si="22"/>
        <v>1.2336033554011268</v>
      </c>
      <c r="F47" s="153">
        <v>0.01</v>
      </c>
      <c r="G47" s="153">
        <f t="shared" si="22"/>
        <v>0.00018575931908064</v>
      </c>
      <c r="H47" s="153">
        <v>0.05</v>
      </c>
      <c r="I47" s="153">
        <f t="shared" si="12"/>
        <v>0.0011554842750145016</v>
      </c>
      <c r="J47" s="153">
        <v>0.5</v>
      </c>
      <c r="K47" s="153">
        <f t="shared" si="13"/>
        <v>0.00786489989555413</v>
      </c>
      <c r="L47" s="153">
        <v>465.63</v>
      </c>
      <c r="M47" s="153">
        <f t="shared" si="14"/>
        <v>6.138260147382576</v>
      </c>
      <c r="N47" s="153">
        <v>4.34</v>
      </c>
      <c r="O47" s="153">
        <f t="shared" si="15"/>
        <v>0.04887282817146888</v>
      </c>
      <c r="P47" s="153">
        <v>17.08</v>
      </c>
      <c r="Q47" s="153">
        <f t="shared" si="16"/>
        <v>0.12179156244028079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0</v>
      </c>
      <c r="Y47" s="153">
        <f t="shared" si="20"/>
        <v>0</v>
      </c>
      <c r="Z47" s="153">
        <f t="shared" si="23"/>
        <v>490.60999999999996</v>
      </c>
      <c r="AA47" s="153">
        <f t="shared" si="21"/>
        <v>0.976331508138748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/>
      <c r="G48" s="151">
        <f t="shared" si="22"/>
        <v>0</v>
      </c>
      <c r="H48" s="151">
        <v>3.5</v>
      </c>
      <c r="I48" s="151">
        <f t="shared" si="12"/>
        <v>0.08088389925101509</v>
      </c>
      <c r="J48" s="151">
        <v>10.7</v>
      </c>
      <c r="K48" s="151">
        <f t="shared" si="13"/>
        <v>0.16830885776485838</v>
      </c>
      <c r="L48" s="151">
        <v>251.3</v>
      </c>
      <c r="M48" s="151">
        <f t="shared" si="14"/>
        <v>3.3128122651831746</v>
      </c>
      <c r="N48" s="151">
        <v>29.310000000000002</v>
      </c>
      <c r="O48" s="151">
        <f t="shared" si="15"/>
        <v>0.33006050546215504</v>
      </c>
      <c r="P48" s="151">
        <v>14.149999999999999</v>
      </c>
      <c r="Q48" s="151">
        <f t="shared" si="16"/>
        <v>0.10089874757201248</v>
      </c>
      <c r="R48" s="151"/>
      <c r="S48" s="151">
        <f t="shared" si="17"/>
        <v>0</v>
      </c>
      <c r="T48" s="151">
        <v>10.5</v>
      </c>
      <c r="U48" s="151">
        <f t="shared" si="18"/>
        <v>3.0426845170825</v>
      </c>
      <c r="V48" s="151"/>
      <c r="W48" s="151">
        <f t="shared" si="19"/>
        <v>0</v>
      </c>
      <c r="X48" s="151"/>
      <c r="Y48" s="151">
        <f t="shared" si="20"/>
        <v>0</v>
      </c>
      <c r="Z48" s="151">
        <f t="shared" si="23"/>
        <v>319.46</v>
      </c>
      <c r="AA48" s="151">
        <f t="shared" si="21"/>
        <v>0.6357368655143687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22"/>
        <v>0</v>
      </c>
      <c r="F49" s="151"/>
      <c r="G49" s="151">
        <f t="shared" si="22"/>
        <v>0</v>
      </c>
      <c r="H49" s="151">
        <v>0</v>
      </c>
      <c r="I49" s="151">
        <f t="shared" si="12"/>
        <v>0</v>
      </c>
      <c r="J49" s="151"/>
      <c r="K49" s="151">
        <f t="shared" si="13"/>
        <v>0</v>
      </c>
      <c r="L49" s="151">
        <v>2</v>
      </c>
      <c r="M49" s="151">
        <f t="shared" si="14"/>
        <v>0.026365398051597086</v>
      </c>
      <c r="N49" s="151">
        <v>0.97</v>
      </c>
      <c r="O49" s="151">
        <f t="shared" si="15"/>
        <v>0.010923189706526455</v>
      </c>
      <c r="P49" s="151">
        <v>0</v>
      </c>
      <c r="Q49" s="151">
        <f t="shared" si="16"/>
        <v>0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</v>
      </c>
      <c r="Y49" s="151">
        <f t="shared" si="20"/>
        <v>0</v>
      </c>
      <c r="Z49" s="151">
        <f t="shared" si="23"/>
        <v>2.9699999999999998</v>
      </c>
      <c r="AA49" s="151">
        <f t="shared" si="21"/>
        <v>0.005910406594182918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/>
      <c r="G50" s="151">
        <f t="shared" si="22"/>
        <v>0</v>
      </c>
      <c r="H50" s="151">
        <v>0</v>
      </c>
      <c r="I50" s="151">
        <f t="shared" si="12"/>
        <v>0</v>
      </c>
      <c r="J50" s="151"/>
      <c r="K50" s="151">
        <f t="shared" si="13"/>
        <v>0</v>
      </c>
      <c r="L50" s="151">
        <v>81</v>
      </c>
      <c r="M50" s="151">
        <f t="shared" si="14"/>
        <v>1.0677986210896822</v>
      </c>
      <c r="N50" s="151">
        <v>55.089999999999996</v>
      </c>
      <c r="O50" s="151">
        <f t="shared" si="15"/>
        <v>0.6203696092088066</v>
      </c>
      <c r="P50" s="151">
        <v>32.15</v>
      </c>
      <c r="Q50" s="151">
        <f t="shared" si="16"/>
        <v>0.22925051126785875</v>
      </c>
      <c r="R50" s="151">
        <v>0</v>
      </c>
      <c r="S50" s="151">
        <f t="shared" si="17"/>
        <v>0</v>
      </c>
      <c r="T50" s="151">
        <v>0</v>
      </c>
      <c r="U50" s="151">
        <f t="shared" si="18"/>
        <v>0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168.24</v>
      </c>
      <c r="AA50" s="151">
        <f t="shared" si="21"/>
        <v>0.33480363818361425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22"/>
        <v>0</v>
      </c>
      <c r="F51" s="151"/>
      <c r="G51" s="151">
        <f t="shared" si="22"/>
        <v>0</v>
      </c>
      <c r="H51" s="151">
        <v>3</v>
      </c>
      <c r="I51" s="151">
        <f t="shared" si="12"/>
        <v>0.0693290565008701</v>
      </c>
      <c r="J51" s="151">
        <v>4</v>
      </c>
      <c r="K51" s="151">
        <f t="shared" si="13"/>
        <v>0.06291919916443305</v>
      </c>
      <c r="L51" s="151">
        <v>30</v>
      </c>
      <c r="M51" s="151">
        <f t="shared" si="14"/>
        <v>0.39548097077395633</v>
      </c>
      <c r="N51" s="151">
        <v>5.5</v>
      </c>
      <c r="O51" s="151">
        <f t="shared" si="15"/>
        <v>0.0619356117380366</v>
      </c>
      <c r="P51" s="151"/>
      <c r="Q51" s="151">
        <f t="shared" si="16"/>
        <v>0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42.5</v>
      </c>
      <c r="AA51" s="151">
        <f t="shared" si="21"/>
        <v>0.08457652533763435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0.060000000000000005</v>
      </c>
      <c r="G52" s="152">
        <f t="shared" si="22"/>
        <v>0.0011145559144838401</v>
      </c>
      <c r="H52" s="152"/>
      <c r="I52" s="152">
        <f t="shared" si="12"/>
        <v>0</v>
      </c>
      <c r="J52" s="152">
        <v>26</v>
      </c>
      <c r="K52" s="152">
        <f t="shared" si="13"/>
        <v>0.4089747945688148</v>
      </c>
      <c r="L52" s="152">
        <v>4</v>
      </c>
      <c r="M52" s="152">
        <f t="shared" si="14"/>
        <v>0.05273079610319417</v>
      </c>
      <c r="N52" s="152"/>
      <c r="O52" s="152">
        <f t="shared" si="15"/>
        <v>0</v>
      </c>
      <c r="P52" s="152">
        <v>149.2</v>
      </c>
      <c r="Q52" s="152">
        <f t="shared" si="16"/>
        <v>1.0638935079677925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179.26</v>
      </c>
      <c r="AA52" s="152">
        <f t="shared" si="21"/>
        <v>0.3567338336946902</v>
      </c>
    </row>
    <row r="53" spans="1:27" s="2" customFormat="1" ht="12.75">
      <c r="A53" s="109" t="s">
        <v>201</v>
      </c>
      <c r="B53" s="151"/>
      <c r="C53" s="151"/>
      <c r="D53" s="151">
        <v>0.56</v>
      </c>
      <c r="E53" s="151">
        <f t="shared" si="22"/>
        <v>0.23027262634154366</v>
      </c>
      <c r="F53" s="151">
        <v>225.09999999999997</v>
      </c>
      <c r="G53" s="151">
        <f t="shared" si="22"/>
        <v>4.181442272505206</v>
      </c>
      <c r="H53" s="151">
        <v>8.5</v>
      </c>
      <c r="I53" s="151">
        <f t="shared" si="12"/>
        <v>0.19643232675246527</v>
      </c>
      <c r="J53" s="151">
        <v>8</v>
      </c>
      <c r="K53" s="151">
        <f t="shared" si="13"/>
        <v>0.1258383983288661</v>
      </c>
      <c r="L53" s="151">
        <v>87.01</v>
      </c>
      <c r="M53" s="151">
        <f t="shared" si="14"/>
        <v>1.1470266422347313</v>
      </c>
      <c r="N53" s="151">
        <v>8.53</v>
      </c>
      <c r="O53" s="151">
        <f t="shared" si="15"/>
        <v>0.09605650329553675</v>
      </c>
      <c r="P53" s="151">
        <v>50.04999999999999</v>
      </c>
      <c r="Q53" s="151">
        <f t="shared" si="16"/>
        <v>0.35688920960983916</v>
      </c>
      <c r="R53" s="151">
        <v>4.15</v>
      </c>
      <c r="S53" s="151">
        <f t="shared" si="17"/>
        <v>0.14834885932238528</v>
      </c>
      <c r="T53" s="151">
        <v>0.76</v>
      </c>
      <c r="U53" s="151">
        <f t="shared" si="18"/>
        <v>0.2202324031412095</v>
      </c>
      <c r="V53" s="151">
        <v>0</v>
      </c>
      <c r="W53" s="151">
        <f t="shared" si="19"/>
        <v>0</v>
      </c>
      <c r="X53" s="151">
        <v>0</v>
      </c>
      <c r="Y53" s="151">
        <f t="shared" si="20"/>
        <v>0</v>
      </c>
      <c r="Z53" s="151">
        <f t="shared" si="23"/>
        <v>392.6599999999999</v>
      </c>
      <c r="AA53" s="151">
        <f t="shared" si="21"/>
        <v>0.7814074926841293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>
        <v>2.2099999999999995</v>
      </c>
      <c r="G54" s="152">
        <f t="shared" si="22"/>
        <v>0.04105280951682143</v>
      </c>
      <c r="H54" s="152"/>
      <c r="I54" s="152">
        <f t="shared" si="12"/>
        <v>0</v>
      </c>
      <c r="J54" s="152"/>
      <c r="K54" s="152">
        <f t="shared" si="13"/>
        <v>0</v>
      </c>
      <c r="L54" s="152"/>
      <c r="M54" s="152">
        <f t="shared" si="14"/>
        <v>0</v>
      </c>
      <c r="N54" s="152"/>
      <c r="O54" s="152">
        <f t="shared" si="15"/>
        <v>0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2.2099999999999995</v>
      </c>
      <c r="AA54" s="152">
        <f t="shared" si="21"/>
        <v>0.004397979317556986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/>
      <c r="G55" s="153">
        <f t="shared" si="22"/>
        <v>0</v>
      </c>
      <c r="H55" s="153"/>
      <c r="I55" s="153">
        <f t="shared" si="12"/>
        <v>0</v>
      </c>
      <c r="J55" s="153"/>
      <c r="K55" s="153">
        <f t="shared" si="13"/>
        <v>0</v>
      </c>
      <c r="L55" s="153">
        <v>291.07</v>
      </c>
      <c r="M55" s="153">
        <f t="shared" si="14"/>
        <v>3.8370882054391817</v>
      </c>
      <c r="N55" s="153">
        <v>94.20000000000003</v>
      </c>
      <c r="O55" s="153">
        <f t="shared" si="15"/>
        <v>1.0607881137678272</v>
      </c>
      <c r="P55" s="153">
        <v>107.64</v>
      </c>
      <c r="Q55" s="153">
        <f t="shared" si="16"/>
        <v>0.7675435469011608</v>
      </c>
      <c r="R55" s="153"/>
      <c r="S55" s="153">
        <f t="shared" si="17"/>
        <v>0</v>
      </c>
      <c r="T55" s="153">
        <v>1.25</v>
      </c>
      <c r="U55" s="153">
        <f t="shared" si="18"/>
        <v>0.3622243472717262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494.16</v>
      </c>
      <c r="AA55" s="153">
        <f t="shared" si="21"/>
        <v>0.9833961355493035</v>
      </c>
    </row>
    <row r="56" spans="1:27" s="2" customFormat="1" ht="12.75">
      <c r="A56" s="110" t="s">
        <v>204</v>
      </c>
      <c r="B56" s="151"/>
      <c r="C56" s="151"/>
      <c r="D56" s="151">
        <v>1.3</v>
      </c>
      <c r="E56" s="151">
        <f t="shared" si="22"/>
        <v>0.5345614540071549</v>
      </c>
      <c r="F56" s="151">
        <v>0.65</v>
      </c>
      <c r="G56" s="151">
        <f t="shared" si="22"/>
        <v>0.0120743557402416</v>
      </c>
      <c r="H56" s="151">
        <v>88.2</v>
      </c>
      <c r="I56" s="151">
        <f t="shared" si="12"/>
        <v>2.0382742611255806</v>
      </c>
      <c r="J56" s="151">
        <v>12.1</v>
      </c>
      <c r="K56" s="151">
        <f t="shared" si="13"/>
        <v>0.19033057747240997</v>
      </c>
      <c r="L56" s="151">
        <v>22.880000000000003</v>
      </c>
      <c r="M56" s="151">
        <f t="shared" si="14"/>
        <v>0.3016201537102707</v>
      </c>
      <c r="N56" s="151">
        <v>118.89999999999998</v>
      </c>
      <c r="O56" s="151">
        <f t="shared" si="15"/>
        <v>1.338935315573191</v>
      </c>
      <c r="P56" s="151">
        <v>15.179999999999998</v>
      </c>
      <c r="Q56" s="151">
        <f t="shared" si="16"/>
        <v>0.10824332071683034</v>
      </c>
      <c r="R56" s="151">
        <v>0.75</v>
      </c>
      <c r="S56" s="151">
        <f t="shared" si="17"/>
        <v>0.026810034817298545</v>
      </c>
      <c r="T56" s="151"/>
      <c r="U56" s="151">
        <f t="shared" si="18"/>
        <v>0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259.96</v>
      </c>
      <c r="AA56" s="151">
        <f t="shared" si="21"/>
        <v>0.5173297300416806</v>
      </c>
    </row>
    <row r="57" spans="1:27" s="2" customFormat="1" ht="12.75">
      <c r="A57" s="112" t="s">
        <v>205</v>
      </c>
      <c r="B57" s="152"/>
      <c r="C57" s="152"/>
      <c r="D57" s="152">
        <v>26.96</v>
      </c>
      <c r="E57" s="152">
        <f t="shared" si="22"/>
        <v>11.08598215387146</v>
      </c>
      <c r="F57" s="152">
        <v>2154.6999999999985</v>
      </c>
      <c r="G57" s="152">
        <f t="shared" si="22"/>
        <v>40.02556048230547</v>
      </c>
      <c r="H57" s="152">
        <v>2115.8899999999994</v>
      </c>
      <c r="I57" s="152">
        <f t="shared" si="12"/>
        <v>48.897552453208654</v>
      </c>
      <c r="J57" s="152">
        <v>1556.6199999999994</v>
      </c>
      <c r="K57" s="152">
        <f t="shared" si="13"/>
        <v>24.485320950834932</v>
      </c>
      <c r="L57" s="152">
        <v>2029.6299999999992</v>
      </c>
      <c r="M57" s="152">
        <f t="shared" si="14"/>
        <v>26.75600142373149</v>
      </c>
      <c r="N57" s="152">
        <v>2516.3400000000115</v>
      </c>
      <c r="O57" s="152">
        <f t="shared" si="15"/>
        <v>28.336555861980315</v>
      </c>
      <c r="P57" s="152">
        <v>1390.7799999999995</v>
      </c>
      <c r="Q57" s="152">
        <f t="shared" si="16"/>
        <v>9.917170328494946</v>
      </c>
      <c r="R57" s="152">
        <v>328</v>
      </c>
      <c r="S57" s="152">
        <f t="shared" si="17"/>
        <v>11.724921893431898</v>
      </c>
      <c r="T57" s="152">
        <v>9.059999999999999</v>
      </c>
      <c r="U57" s="152">
        <f t="shared" si="18"/>
        <v>2.625402069025471</v>
      </c>
      <c r="V57" s="152">
        <v>179.57999999999998</v>
      </c>
      <c r="W57" s="152">
        <f t="shared" si="19"/>
        <v>89.0420468068227</v>
      </c>
      <c r="X57" s="152">
        <v>0.05</v>
      </c>
      <c r="Y57" s="152">
        <f t="shared" si="20"/>
        <v>0.04751948298802508</v>
      </c>
      <c r="Z57" s="152">
        <f t="shared" si="23"/>
        <v>12307.610000000004</v>
      </c>
      <c r="AA57" s="152">
        <f t="shared" si="21"/>
        <v>24.4925856237817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120</v>
      </c>
      <c r="G58" s="153">
        <f t="shared" si="22"/>
        <v>2.22911182896768</v>
      </c>
      <c r="H58" s="153">
        <v>3.51</v>
      </c>
      <c r="I58" s="153">
        <f t="shared" si="12"/>
        <v>0.081114996106018</v>
      </c>
      <c r="J58" s="153">
        <v>17.4</v>
      </c>
      <c r="K58" s="153">
        <f t="shared" si="13"/>
        <v>0.27369851636528375</v>
      </c>
      <c r="L58" s="153"/>
      <c r="M58" s="153">
        <f t="shared" si="14"/>
        <v>0</v>
      </c>
      <c r="N58" s="153"/>
      <c r="O58" s="153">
        <f t="shared" si="15"/>
        <v>0</v>
      </c>
      <c r="P58" s="153"/>
      <c r="Q58" s="153">
        <f t="shared" si="16"/>
        <v>0</v>
      </c>
      <c r="R58" s="153"/>
      <c r="S58" s="153">
        <f t="shared" si="17"/>
        <v>0</v>
      </c>
      <c r="T58" s="153"/>
      <c r="U58" s="153">
        <f t="shared" si="18"/>
        <v>0</v>
      </c>
      <c r="V58" s="153"/>
      <c r="W58" s="153">
        <f t="shared" si="19"/>
        <v>0</v>
      </c>
      <c r="X58" s="153"/>
      <c r="Y58" s="153">
        <f t="shared" si="20"/>
        <v>0</v>
      </c>
      <c r="Z58" s="153">
        <f t="shared" si="23"/>
        <v>140.91</v>
      </c>
      <c r="AA58" s="153">
        <f t="shared" si="21"/>
        <v>0.2804159573017896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22"/>
        <v>0</v>
      </c>
      <c r="F59" s="151">
        <v>43.550000000000004</v>
      </c>
      <c r="G59" s="151">
        <f t="shared" si="22"/>
        <v>0.8089818345961872</v>
      </c>
      <c r="H59" s="151">
        <v>0.03</v>
      </c>
      <c r="I59" s="151">
        <f t="shared" si="12"/>
        <v>0.0006932905650087008</v>
      </c>
      <c r="J59" s="151">
        <v>149.23</v>
      </c>
      <c r="K59" s="151">
        <f t="shared" si="13"/>
        <v>2.347358022827086</v>
      </c>
      <c r="L59" s="151">
        <v>1636.5199999999998</v>
      </c>
      <c r="M59" s="151">
        <f t="shared" si="14"/>
        <v>21.57375060969983</v>
      </c>
      <c r="N59" s="151">
        <v>8.610000000000001</v>
      </c>
      <c r="O59" s="151">
        <f t="shared" si="15"/>
        <v>0.09695738492081732</v>
      </c>
      <c r="P59" s="151">
        <v>529.3699999999999</v>
      </c>
      <c r="Q59" s="151">
        <f t="shared" si="16"/>
        <v>3.7747540637594517</v>
      </c>
      <c r="R59" s="151">
        <v>2</v>
      </c>
      <c r="S59" s="151">
        <f t="shared" si="17"/>
        <v>0.07149342617946278</v>
      </c>
      <c r="T59" s="151">
        <v>0.01</v>
      </c>
      <c r="U59" s="151">
        <f t="shared" si="18"/>
        <v>0.0028977947781738097</v>
      </c>
      <c r="V59" s="151">
        <v>1</v>
      </c>
      <c r="W59" s="151">
        <f t="shared" si="19"/>
        <v>0.4958349861166204</v>
      </c>
      <c r="X59" s="151">
        <v>0</v>
      </c>
      <c r="Y59" s="151">
        <f t="shared" si="20"/>
        <v>0</v>
      </c>
      <c r="Z59" s="151">
        <f t="shared" si="23"/>
        <v>2370.3199999999997</v>
      </c>
      <c r="AA59" s="151">
        <f t="shared" si="21"/>
        <v>4.717021871489446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22"/>
        <v>0</v>
      </c>
      <c r="F60" s="152">
        <v>124.88</v>
      </c>
      <c r="G60" s="152">
        <f t="shared" si="22"/>
        <v>2.3197623766790323</v>
      </c>
      <c r="H60" s="152">
        <v>2.8099999999999996</v>
      </c>
      <c r="I60" s="152">
        <f t="shared" si="12"/>
        <v>0.06493821625581497</v>
      </c>
      <c r="J60" s="152">
        <v>5.5</v>
      </c>
      <c r="K60" s="152">
        <f t="shared" si="13"/>
        <v>0.08651389885109544</v>
      </c>
      <c r="L60" s="152">
        <v>102.25</v>
      </c>
      <c r="M60" s="152">
        <f t="shared" si="14"/>
        <v>1.3479309753879012</v>
      </c>
      <c r="N60" s="152">
        <v>251.92999999999998</v>
      </c>
      <c r="O60" s="152">
        <f t="shared" si="15"/>
        <v>2.8369888482115564</v>
      </c>
      <c r="P60" s="152">
        <v>103.28</v>
      </c>
      <c r="Q60" s="152">
        <f t="shared" si="16"/>
        <v>0.7364538974726114</v>
      </c>
      <c r="R60" s="152">
        <v>7.91</v>
      </c>
      <c r="S60" s="152">
        <f t="shared" si="17"/>
        <v>0.2827565005397753</v>
      </c>
      <c r="T60" s="152">
        <v>2.8</v>
      </c>
      <c r="U60" s="152">
        <f t="shared" si="18"/>
        <v>0.8113825378886667</v>
      </c>
      <c r="V60" s="152"/>
      <c r="W60" s="152">
        <f t="shared" si="19"/>
        <v>0</v>
      </c>
      <c r="X60" s="152"/>
      <c r="Y60" s="152">
        <f t="shared" si="20"/>
        <v>0</v>
      </c>
      <c r="Z60" s="152">
        <f t="shared" si="23"/>
        <v>601.3599999999999</v>
      </c>
      <c r="AA60" s="152">
        <f t="shared" si="21"/>
        <v>1.1967279829891715</v>
      </c>
    </row>
    <row r="61" spans="1:27" s="2" customFormat="1" ht="12.75">
      <c r="A61" s="109" t="s">
        <v>209</v>
      </c>
      <c r="B61" s="153"/>
      <c r="C61" s="153"/>
      <c r="D61" s="153">
        <v>42.2</v>
      </c>
      <c r="E61" s="153">
        <f t="shared" si="22"/>
        <v>17.352687199309184</v>
      </c>
      <c r="F61" s="153">
        <v>936.5199999999998</v>
      </c>
      <c r="G61" s="153">
        <f t="shared" si="22"/>
        <v>17.39673175054009</v>
      </c>
      <c r="H61" s="153">
        <v>0.02</v>
      </c>
      <c r="I61" s="153">
        <f t="shared" si="12"/>
        <v>0.0004621937100058006</v>
      </c>
      <c r="J61" s="153">
        <v>496.31</v>
      </c>
      <c r="K61" s="153">
        <f t="shared" si="13"/>
        <v>7.806856934324942</v>
      </c>
      <c r="L61" s="153">
        <v>659.1300000000001</v>
      </c>
      <c r="M61" s="153">
        <f t="shared" si="14"/>
        <v>8.689112408874596</v>
      </c>
      <c r="N61" s="153">
        <v>3885.800000000069</v>
      </c>
      <c r="O61" s="153">
        <f t="shared" si="15"/>
        <v>43.75807274393944</v>
      </c>
      <c r="P61" s="153">
        <v>358.08000000000004</v>
      </c>
      <c r="Q61" s="153">
        <f t="shared" si="16"/>
        <v>2.5533444191227024</v>
      </c>
      <c r="R61" s="153">
        <v>3.4</v>
      </c>
      <c r="S61" s="153">
        <f t="shared" si="17"/>
        <v>0.12153882450508674</v>
      </c>
      <c r="T61" s="153">
        <v>136.50000000000003</v>
      </c>
      <c r="U61" s="153">
        <f t="shared" si="18"/>
        <v>39.55489872207251</v>
      </c>
      <c r="V61" s="153"/>
      <c r="W61" s="153">
        <f t="shared" si="19"/>
        <v>0</v>
      </c>
      <c r="X61" s="153">
        <v>0.41000000000000003</v>
      </c>
      <c r="Y61" s="153">
        <f t="shared" si="20"/>
        <v>0.3896597605018057</v>
      </c>
      <c r="Z61" s="153">
        <f t="shared" si="23"/>
        <v>6518.370000000068</v>
      </c>
      <c r="AA61" s="153">
        <f t="shared" si="21"/>
        <v>12.97179024623721</v>
      </c>
    </row>
    <row r="62" spans="1:27" s="2" customFormat="1" ht="12.75">
      <c r="A62" s="110" t="s">
        <v>210</v>
      </c>
      <c r="B62" s="151"/>
      <c r="C62" s="151"/>
      <c r="D62" s="151">
        <v>20.5</v>
      </c>
      <c r="E62" s="151">
        <f t="shared" si="22"/>
        <v>8.429622928574364</v>
      </c>
      <c r="F62" s="151">
        <v>0.1</v>
      </c>
      <c r="G62" s="151">
        <f t="shared" si="22"/>
        <v>0.0018575931908064</v>
      </c>
      <c r="H62" s="151">
        <v>89.5</v>
      </c>
      <c r="I62" s="151">
        <f t="shared" si="12"/>
        <v>2.0683168522759576</v>
      </c>
      <c r="J62" s="151">
        <v>253</v>
      </c>
      <c r="K62" s="151">
        <f t="shared" si="13"/>
        <v>3.9796393471503904</v>
      </c>
      <c r="L62" s="151"/>
      <c r="M62" s="151">
        <f t="shared" si="14"/>
        <v>0</v>
      </c>
      <c r="N62" s="151">
        <v>22.580000000000005</v>
      </c>
      <c r="O62" s="151">
        <f t="shared" si="15"/>
        <v>0.2542738387354303</v>
      </c>
      <c r="P62" s="151">
        <v>220.25999999999996</v>
      </c>
      <c r="Q62" s="151">
        <f t="shared" si="16"/>
        <v>1.5705977484248388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/>
      <c r="Y62" s="151">
        <f t="shared" si="20"/>
        <v>0</v>
      </c>
      <c r="Z62" s="151">
        <f t="shared" si="23"/>
        <v>605.9399999999999</v>
      </c>
      <c r="AA62" s="151">
        <f t="shared" si="21"/>
        <v>1.2058423473667332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>
        <v>825</v>
      </c>
      <c r="G63" s="151">
        <f t="shared" si="22"/>
        <v>15.325143824152802</v>
      </c>
      <c r="H63" s="151"/>
      <c r="I63" s="151">
        <f t="shared" si="12"/>
        <v>0</v>
      </c>
      <c r="J63" s="151">
        <v>26.5</v>
      </c>
      <c r="K63" s="151">
        <f t="shared" si="13"/>
        <v>0.4168396944643689</v>
      </c>
      <c r="L63" s="151">
        <v>0.3</v>
      </c>
      <c r="M63" s="151">
        <f t="shared" si="14"/>
        <v>0.003954809707739563</v>
      </c>
      <c r="N63" s="151">
        <v>21.14</v>
      </c>
      <c r="O63" s="151">
        <f t="shared" si="15"/>
        <v>0.2380579694803807</v>
      </c>
      <c r="P63" s="151">
        <v>4.5</v>
      </c>
      <c r="Q63" s="151">
        <f t="shared" si="16"/>
        <v>0.03208794092396157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877.4399999999999</v>
      </c>
      <c r="AA63" s="151">
        <f t="shared" si="21"/>
        <v>1.7461370915824443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22"/>
        <v>0</v>
      </c>
      <c r="F64" s="152"/>
      <c r="G64" s="152">
        <f t="shared" si="22"/>
        <v>0</v>
      </c>
      <c r="H64" s="152">
        <v>0</v>
      </c>
      <c r="I64" s="152">
        <f t="shared" si="12"/>
        <v>0</v>
      </c>
      <c r="J64" s="152">
        <v>260.3</v>
      </c>
      <c r="K64" s="152">
        <f t="shared" si="13"/>
        <v>4.094466885625481</v>
      </c>
      <c r="L64" s="152">
        <v>280</v>
      </c>
      <c r="M64" s="152">
        <f t="shared" si="14"/>
        <v>3.6911557272235926</v>
      </c>
      <c r="N64" s="152">
        <v>7.38</v>
      </c>
      <c r="O64" s="152">
        <f t="shared" si="15"/>
        <v>0.08310632993212912</v>
      </c>
      <c r="P64" s="152">
        <v>13.59</v>
      </c>
      <c r="Q64" s="152">
        <f t="shared" si="16"/>
        <v>0.09690558159036394</v>
      </c>
      <c r="R64" s="152">
        <v>3</v>
      </c>
      <c r="S64" s="152">
        <f t="shared" si="17"/>
        <v>0.10724013926919418</v>
      </c>
      <c r="T64" s="152">
        <v>8.6</v>
      </c>
      <c r="U64" s="152">
        <f t="shared" si="18"/>
        <v>2.492103509229476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572.87</v>
      </c>
      <c r="AA64" s="152">
        <f t="shared" si="21"/>
        <v>1.1400318604746023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>
        <v>1.2</v>
      </c>
      <c r="O65" s="153">
        <f t="shared" si="15"/>
        <v>0.013513224379207985</v>
      </c>
      <c r="P65" s="153"/>
      <c r="Q65" s="153">
        <f t="shared" si="16"/>
        <v>0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1.2</v>
      </c>
      <c r="AA65" s="153">
        <f t="shared" si="21"/>
        <v>0.0023880430683567346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>
        <v>0.1</v>
      </c>
      <c r="G66" s="151">
        <f t="shared" si="22"/>
        <v>0.0018575931908064</v>
      </c>
      <c r="H66" s="151"/>
      <c r="I66" s="151">
        <f t="shared" si="12"/>
        <v>0</v>
      </c>
      <c r="J66" s="151">
        <v>575.6</v>
      </c>
      <c r="K66" s="151">
        <f t="shared" si="13"/>
        <v>9.054072759761917</v>
      </c>
      <c r="L66" s="151">
        <v>160.91000000000003</v>
      </c>
      <c r="M66" s="151">
        <f t="shared" si="14"/>
        <v>2.121228100241244</v>
      </c>
      <c r="N66" s="151">
        <v>18.520000000000003</v>
      </c>
      <c r="O66" s="151">
        <f t="shared" si="15"/>
        <v>0.20855409625244328</v>
      </c>
      <c r="P66" s="151">
        <v>7545.86</v>
      </c>
      <c r="Q66" s="151">
        <f t="shared" si="16"/>
        <v>53.80691331121881</v>
      </c>
      <c r="R66" s="151"/>
      <c r="S66" s="151">
        <f t="shared" si="17"/>
        <v>0</v>
      </c>
      <c r="T66" s="151"/>
      <c r="U66" s="151">
        <f t="shared" si="18"/>
        <v>0</v>
      </c>
      <c r="V66" s="151"/>
      <c r="W66" s="151">
        <f t="shared" si="19"/>
        <v>0</v>
      </c>
      <c r="X66" s="151"/>
      <c r="Y66" s="151">
        <f t="shared" si="20"/>
        <v>0</v>
      </c>
      <c r="Z66" s="151">
        <f t="shared" si="23"/>
        <v>8300.99</v>
      </c>
      <c r="AA66" s="151">
        <f t="shared" si="21"/>
        <v>16.51926802499881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1.52</v>
      </c>
      <c r="G67" s="152">
        <f t="shared" si="22"/>
        <v>0.028235416500257283</v>
      </c>
      <c r="H67" s="152">
        <v>0</v>
      </c>
      <c r="I67" s="152">
        <f t="shared" si="12"/>
        <v>0</v>
      </c>
      <c r="J67" s="152"/>
      <c r="K67" s="152">
        <f t="shared" si="13"/>
        <v>0</v>
      </c>
      <c r="L67" s="152">
        <v>80</v>
      </c>
      <c r="M67" s="152">
        <f t="shared" si="14"/>
        <v>1.0546159220638835</v>
      </c>
      <c r="N67" s="152">
        <v>7.3</v>
      </c>
      <c r="O67" s="152">
        <f t="shared" si="15"/>
        <v>0.08220544830684857</v>
      </c>
      <c r="P67" s="152">
        <v>183.20999999999998</v>
      </c>
      <c r="Q67" s="152">
        <f t="shared" si="16"/>
        <v>1.3064070348175552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</v>
      </c>
      <c r="Y67" s="152">
        <f t="shared" si="20"/>
        <v>0</v>
      </c>
      <c r="Z67" s="152">
        <f t="shared" si="23"/>
        <v>272.03</v>
      </c>
      <c r="AA67" s="152">
        <f t="shared" si="21"/>
        <v>0.5413494632375688</v>
      </c>
    </row>
    <row r="68" spans="1:27" s="2" customFormat="1" ht="12.75">
      <c r="A68" s="115" t="s">
        <v>216</v>
      </c>
      <c r="B68" s="154"/>
      <c r="C68" s="154"/>
      <c r="D68" s="154">
        <v>140.67</v>
      </c>
      <c r="E68" s="154">
        <f t="shared" si="22"/>
        <v>57.84366133475882</v>
      </c>
      <c r="F68" s="154">
        <v>884.74</v>
      </c>
      <c r="G68" s="154">
        <f t="shared" si="22"/>
        <v>16.43486999634054</v>
      </c>
      <c r="H68" s="154">
        <v>360.67999999999984</v>
      </c>
      <c r="I68" s="154">
        <f t="shared" si="12"/>
        <v>8.335201366244602</v>
      </c>
      <c r="J68" s="154">
        <v>0.75</v>
      </c>
      <c r="K68" s="154">
        <f t="shared" si="13"/>
        <v>0.011797349843331197</v>
      </c>
      <c r="L68" s="154">
        <v>84.3</v>
      </c>
      <c r="M68" s="154">
        <f t="shared" si="14"/>
        <v>1.1113015278748173</v>
      </c>
      <c r="N68" s="154">
        <v>505.839999999999</v>
      </c>
      <c r="O68" s="154">
        <f t="shared" si="15"/>
        <v>5.696274516648795</v>
      </c>
      <c r="P68" s="154">
        <v>454.58</v>
      </c>
      <c r="Q68" s="154">
        <f t="shared" si="16"/>
        <v>3.241452485603211</v>
      </c>
      <c r="R68" s="154">
        <v>1405.4</v>
      </c>
      <c r="S68" s="154">
        <f t="shared" si="17"/>
        <v>50.2384305763085</v>
      </c>
      <c r="T68" s="154">
        <v>79.91</v>
      </c>
      <c r="U68" s="154">
        <f t="shared" si="18"/>
        <v>23.15627807238691</v>
      </c>
      <c r="V68" s="154">
        <v>0.5</v>
      </c>
      <c r="W68" s="154">
        <f t="shared" si="19"/>
        <v>0.2479174930583102</v>
      </c>
      <c r="X68" s="154">
        <v>100.72000000000003</v>
      </c>
      <c r="Y68" s="154">
        <f t="shared" si="20"/>
        <v>95.72324653107775</v>
      </c>
      <c r="Z68" s="154">
        <f t="shared" si="23"/>
        <v>4018.0899999999992</v>
      </c>
      <c r="AA68" s="154">
        <f t="shared" si="21"/>
        <v>7.996143310444593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243.19</v>
      </c>
      <c r="E69" s="117">
        <f t="shared" si="24"/>
        <v>99.99999999999999</v>
      </c>
      <c r="F69" s="117">
        <f t="shared" si="24"/>
        <v>5383.3099999999995</v>
      </c>
      <c r="G69" s="117">
        <f t="shared" si="24"/>
        <v>99.99999999999997</v>
      </c>
      <c r="H69" s="117">
        <f t="shared" si="24"/>
        <v>4327.19</v>
      </c>
      <c r="I69" s="117">
        <f t="shared" si="24"/>
        <v>100</v>
      </c>
      <c r="J69" s="117">
        <f t="shared" si="24"/>
        <v>6357.359999999999</v>
      </c>
      <c r="K69" s="117">
        <f t="shared" si="24"/>
        <v>100.00000000000001</v>
      </c>
      <c r="L69" s="117">
        <f t="shared" si="24"/>
        <v>7585.699999999999</v>
      </c>
      <c r="M69" s="117">
        <f t="shared" si="24"/>
        <v>99.99999999999997</v>
      </c>
      <c r="N69" s="117">
        <f t="shared" si="24"/>
        <v>8880.190000000077</v>
      </c>
      <c r="O69" s="117">
        <f t="shared" si="24"/>
        <v>100.00000000000004</v>
      </c>
      <c r="P69" s="117">
        <f t="shared" si="24"/>
        <v>14023.959999999997</v>
      </c>
      <c r="Q69" s="117">
        <f t="shared" si="24"/>
        <v>100</v>
      </c>
      <c r="R69" s="117">
        <f t="shared" si="24"/>
        <v>2797.4600000000005</v>
      </c>
      <c r="S69" s="117">
        <f t="shared" si="24"/>
        <v>99.99999999999999</v>
      </c>
      <c r="T69" s="117">
        <f t="shared" si="24"/>
        <v>345.09000000000003</v>
      </c>
      <c r="U69" s="117">
        <f t="shared" si="24"/>
        <v>100</v>
      </c>
      <c r="V69" s="117">
        <f t="shared" si="24"/>
        <v>201.67999999999998</v>
      </c>
      <c r="W69" s="117">
        <f t="shared" si="24"/>
        <v>100</v>
      </c>
      <c r="X69" s="117">
        <f t="shared" si="24"/>
        <v>105.22000000000003</v>
      </c>
      <c r="Y69" s="117">
        <f t="shared" si="24"/>
        <v>100</v>
      </c>
      <c r="Z69" s="117">
        <f t="shared" si="24"/>
        <v>50250.350000000064</v>
      </c>
      <c r="AA69" s="117">
        <f t="shared" si="24"/>
        <v>100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4.8515625" style="0" bestFit="1" customWidth="1"/>
    <col min="3" max="3" width="5.421875" style="0" bestFit="1" customWidth="1"/>
    <col min="4" max="4" width="10.28125" style="0" bestFit="1" customWidth="1"/>
    <col min="5" max="5" width="7.8515625" style="0" bestFit="1" customWidth="1"/>
    <col min="6" max="6" width="11.7109375" style="0" bestFit="1" customWidth="1"/>
    <col min="7" max="7" width="7.8515625" style="0" bestFit="1" customWidth="1"/>
    <col min="8" max="8" width="11.7109375" style="0" bestFit="1" customWidth="1"/>
    <col min="9" max="9" width="7.8515625" style="0" bestFit="1" customWidth="1"/>
    <col min="10" max="10" width="8.28125" style="0" bestFit="1" customWidth="1"/>
    <col min="11" max="11" width="7.8515625" style="0" bestFit="1" customWidth="1"/>
    <col min="12" max="12" width="11.7109375" style="0" bestFit="1" customWidth="1"/>
    <col min="13" max="13" width="7.8515625" style="0" bestFit="1" customWidth="1"/>
    <col min="14" max="14" width="8.28125" style="0" bestFit="1" customWidth="1"/>
    <col min="15" max="17" width="7.8515625" style="0" bestFit="1" customWidth="1"/>
    <col min="18" max="18" width="7.421875" style="0" bestFit="1" customWidth="1"/>
    <col min="19" max="19" width="7.8515625" style="0" bestFit="1" customWidth="1"/>
    <col min="20" max="20" width="10.28125" style="0" bestFit="1" customWidth="1"/>
    <col min="21" max="21" width="7.8515625" style="0" bestFit="1" customWidth="1"/>
    <col min="22" max="22" width="11.7109375" style="0" bestFit="1" customWidth="1"/>
    <col min="23" max="23" width="7.8515625" style="0" bestFit="1" customWidth="1"/>
    <col min="24" max="24" width="10.28125" style="0" bestFit="1" customWidth="1"/>
    <col min="25" max="25" width="7.8515625" style="0" bestFit="1" customWidth="1"/>
    <col min="26" max="26" width="9.7109375" style="0" bestFit="1" customWidth="1"/>
    <col min="27" max="27" width="7.8515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252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8">
      <c r="A5" s="197" t="s">
        <v>230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7" spans="1:27" ht="24.75" customHeight="1">
      <c r="A7" s="219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6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7" t="s">
        <v>253</v>
      </c>
      <c r="AA8" s="229" t="s">
        <v>3</v>
      </c>
    </row>
    <row r="9" spans="1:27" ht="24.75" customHeight="1">
      <c r="A9" s="220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8"/>
      <c r="AA9" s="203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422.65</v>
      </c>
      <c r="G10" s="133">
        <f aca="true" t="shared" si="1" ref="G10:G19">((F10/F$19*100))</f>
        <v>7.0363328827239</v>
      </c>
      <c r="H10" s="134">
        <f>SUM(H30:H38)</f>
        <v>5.1</v>
      </c>
      <c r="I10" s="133">
        <f aca="true" t="shared" si="2" ref="I10:I19">((H10/H$19*100))</f>
        <v>0.46274872744099954</v>
      </c>
      <c r="J10" s="118">
        <v>212.15</v>
      </c>
      <c r="K10" s="133">
        <f aca="true" t="shared" si="3" ref="K10:K19">((J10/J$19*100))</f>
        <v>6.103279631760645</v>
      </c>
      <c r="L10" s="118">
        <v>683.2</v>
      </c>
      <c r="M10" s="133">
        <f aca="true" t="shared" si="4" ref="M10:M19">((L10/L$19*100))</f>
        <v>12.349450402459768</v>
      </c>
      <c r="N10" s="134">
        <v>944.14</v>
      </c>
      <c r="O10" s="133">
        <f aca="true" t="shared" si="5" ref="O10:O19">((N10/N$19*100))</f>
        <v>40.453318479797765</v>
      </c>
      <c r="P10" s="118">
        <f>SUM(P30:P38)</f>
        <v>753.1700000000001</v>
      </c>
      <c r="Q10" s="133">
        <f aca="true" t="shared" si="6" ref="Q10:S19">((P10/P$19*100))</f>
        <v>34.975364883000616</v>
      </c>
      <c r="R10" s="118">
        <f>SUM(R30:R38)</f>
        <v>301.82</v>
      </c>
      <c r="S10" s="133">
        <f t="shared" si="6"/>
        <v>73.04453049370764</v>
      </c>
      <c r="T10" s="118">
        <f>SUM(T30:T38)</f>
        <v>210.76000000000005</v>
      </c>
      <c r="U10" s="133">
        <f aca="true" t="shared" si="7" ref="U10:U19">((T10/T$19*100))</f>
        <v>21.12712764891037</v>
      </c>
      <c r="V10" s="118">
        <f>SUM(V30:V38)</f>
        <v>326.15</v>
      </c>
      <c r="W10" s="133">
        <f aca="true" t="shared" si="8" ref="W10:W19">((V10/V$19*100))</f>
        <v>12.481582824668491</v>
      </c>
      <c r="X10" s="118">
        <f>SUM(X30:X38)</f>
        <v>0</v>
      </c>
      <c r="Y10" s="133">
        <f aca="true" t="shared" si="9" ref="Y10:Y19">((X10/X$19*100))</f>
        <v>0</v>
      </c>
      <c r="Z10" s="98">
        <f>SUM(B10+D10+F10+H10+J10+L10+N10+P10+T10+V10+X10+R10)</f>
        <v>3859.1400000000003</v>
      </c>
      <c r="AA10" s="133">
        <f aca="true" t="shared" si="10" ref="AA10:AA19">((Z10/Z$19*100))</f>
        <v>15.134897281347104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14.23</v>
      </c>
      <c r="E11" s="135">
        <f t="shared" si="0"/>
        <v>3.989570483346417</v>
      </c>
      <c r="F11" s="119">
        <v>2386.81</v>
      </c>
      <c r="G11" s="135">
        <f t="shared" si="1"/>
        <v>39.73592733423455</v>
      </c>
      <c r="H11" s="136">
        <f>SUM(H39:H46)</f>
        <v>95.41000000000001</v>
      </c>
      <c r="I11" s="135">
        <f t="shared" si="2"/>
        <v>8.657030604930544</v>
      </c>
      <c r="J11" s="119">
        <v>12.8</v>
      </c>
      <c r="K11" s="135">
        <f t="shared" si="3"/>
        <v>0.36823935558112775</v>
      </c>
      <c r="L11" s="119">
        <v>503.12</v>
      </c>
      <c r="M11" s="135">
        <f t="shared" si="4"/>
        <v>9.094343510663872</v>
      </c>
      <c r="N11" s="136">
        <v>31.49</v>
      </c>
      <c r="O11" s="135">
        <f t="shared" si="5"/>
        <v>1.3492437550880503</v>
      </c>
      <c r="P11" s="119">
        <f>SUM(P39:P46)</f>
        <v>48.9</v>
      </c>
      <c r="Q11" s="135">
        <f t="shared" si="6"/>
        <v>2.270795893063624</v>
      </c>
      <c r="R11" s="119">
        <f>SUM(R39:R46)</f>
        <v>8.57</v>
      </c>
      <c r="S11" s="135">
        <f t="shared" si="6"/>
        <v>2.07405614714424</v>
      </c>
      <c r="T11" s="119">
        <f>SUM(T39:T46)</f>
        <v>363.03999999999996</v>
      </c>
      <c r="U11" s="135">
        <f t="shared" si="7"/>
        <v>36.392068806511766</v>
      </c>
      <c r="V11" s="119">
        <f>SUM(V39:V46)</f>
        <v>427.5</v>
      </c>
      <c r="W11" s="135">
        <f t="shared" si="8"/>
        <v>16.360192112665278</v>
      </c>
      <c r="X11" s="119">
        <f>SUM(X39:X46)</f>
        <v>67</v>
      </c>
      <c r="Y11" s="135">
        <f t="shared" si="9"/>
        <v>13.04949068032643</v>
      </c>
      <c r="Z11" s="101">
        <f aca="true" t="shared" si="11" ref="Z11:Z18">SUM(B11+D11+F11+H11+J11+L11+N11+P11+T11+V11+X11+R11)</f>
        <v>3958.87</v>
      </c>
      <c r="AA11" s="135">
        <f t="shared" si="10"/>
        <v>15.526021548896024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1.08</v>
      </c>
      <c r="E12" s="135">
        <f t="shared" si="0"/>
        <v>0.3027924189749916</v>
      </c>
      <c r="F12" s="119">
        <v>4.65</v>
      </c>
      <c r="G12" s="135">
        <f t="shared" si="1"/>
        <v>0.07741381262194758</v>
      </c>
      <c r="H12" s="136">
        <f>SUM(H47:H52)</f>
        <v>0</v>
      </c>
      <c r="I12" s="135">
        <f t="shared" si="2"/>
        <v>0</v>
      </c>
      <c r="J12" s="119">
        <v>65.4</v>
      </c>
      <c r="K12" s="135">
        <f t="shared" si="3"/>
        <v>1.8814729574223248</v>
      </c>
      <c r="L12" s="119">
        <v>60.17</v>
      </c>
      <c r="M12" s="135">
        <f t="shared" si="4"/>
        <v>1.0876265086592567</v>
      </c>
      <c r="N12" s="136">
        <v>18.25</v>
      </c>
      <c r="O12" s="135">
        <f t="shared" si="5"/>
        <v>0.7819529542825314</v>
      </c>
      <c r="P12" s="119">
        <f>SUM(P47:P52)</f>
        <v>51.84</v>
      </c>
      <c r="Q12" s="135">
        <f t="shared" si="6"/>
        <v>2.4073222719103944</v>
      </c>
      <c r="R12" s="119">
        <f>SUM(R47:R52)</f>
        <v>0.7</v>
      </c>
      <c r="S12" s="135">
        <f t="shared" si="6"/>
        <v>0.16940948693126812</v>
      </c>
      <c r="T12" s="119">
        <f>SUM(T47:T52)</f>
        <v>6.3999999999999995</v>
      </c>
      <c r="U12" s="135">
        <f t="shared" si="7"/>
        <v>0.641552557188396</v>
      </c>
      <c r="V12" s="119">
        <f>SUM(V47:V52)</f>
        <v>4</v>
      </c>
      <c r="W12" s="135">
        <f t="shared" si="8"/>
        <v>0.15307782093721897</v>
      </c>
      <c r="X12" s="119">
        <f>SUM(X47:X52)</f>
        <v>0.09</v>
      </c>
      <c r="Y12" s="135">
        <f t="shared" si="9"/>
        <v>0.017529166585513116</v>
      </c>
      <c r="Z12" s="101">
        <f t="shared" si="11"/>
        <v>212.58</v>
      </c>
      <c r="AA12" s="135">
        <f t="shared" si="10"/>
        <v>0.8337029659635999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0.58</v>
      </c>
      <c r="E13" s="135">
        <f t="shared" si="0"/>
        <v>0.16261074352360658</v>
      </c>
      <c r="F13" s="119">
        <v>540.38</v>
      </c>
      <c r="G13" s="135">
        <f t="shared" si="1"/>
        <v>8.996317433257639</v>
      </c>
      <c r="H13" s="136">
        <f>SUM(H53:H54)</f>
        <v>30.44</v>
      </c>
      <c r="I13" s="135">
        <f t="shared" si="2"/>
        <v>2.7619747575105933</v>
      </c>
      <c r="J13" s="119">
        <v>865.95</v>
      </c>
      <c r="K13" s="135">
        <f t="shared" si="3"/>
        <v>24.912255466052933</v>
      </c>
      <c r="L13" s="119">
        <v>194.67</v>
      </c>
      <c r="M13" s="135">
        <f t="shared" si="4"/>
        <v>3.5188341771762914</v>
      </c>
      <c r="N13" s="136">
        <v>27.06</v>
      </c>
      <c r="O13" s="135">
        <f t="shared" si="5"/>
        <v>1.1594327091991947</v>
      </c>
      <c r="P13" s="119">
        <f>SUM(P53:P54)</f>
        <v>5.890000000000001</v>
      </c>
      <c r="Q13" s="135">
        <f t="shared" si="6"/>
        <v>0.27351713313179443</v>
      </c>
      <c r="R13" s="119">
        <f>SUM(R53:R54)</f>
        <v>7.85</v>
      </c>
      <c r="S13" s="135">
        <f t="shared" si="6"/>
        <v>1.8998063891577925</v>
      </c>
      <c r="T13" s="119">
        <f>SUM(T53:T54)</f>
        <v>13.400000000000002</v>
      </c>
      <c r="U13" s="135">
        <f t="shared" si="7"/>
        <v>1.3432506666132045</v>
      </c>
      <c r="V13" s="119">
        <f>SUM(V53:V54)</f>
        <v>12</v>
      </c>
      <c r="W13" s="135">
        <f t="shared" si="8"/>
        <v>0.4592334628116569</v>
      </c>
      <c r="X13" s="119">
        <f>SUM(X53:X54)</f>
        <v>0.02</v>
      </c>
      <c r="Y13" s="135">
        <f t="shared" si="9"/>
        <v>0.0038953703523362483</v>
      </c>
      <c r="Z13" s="101">
        <f t="shared" si="11"/>
        <v>1698.2400000000002</v>
      </c>
      <c r="AA13" s="135">
        <f t="shared" si="10"/>
        <v>6.660211331818723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20.12</v>
      </c>
      <c r="E14" s="135">
        <f t="shared" si="0"/>
        <v>5.640910620163733</v>
      </c>
      <c r="F14" s="119">
        <v>721.06</v>
      </c>
      <c r="G14" s="135">
        <f t="shared" si="1"/>
        <v>12.004301877243334</v>
      </c>
      <c r="H14" s="136">
        <f>SUM(H55:H57)</f>
        <v>373.15999999999997</v>
      </c>
      <c r="I14" s="135">
        <f t="shared" si="2"/>
        <v>33.85868924154576</v>
      </c>
      <c r="J14" s="119">
        <v>827.7</v>
      </c>
      <c r="K14" s="135">
        <f t="shared" si="3"/>
        <v>23.81185270425777</v>
      </c>
      <c r="L14" s="119">
        <v>3738.46</v>
      </c>
      <c r="M14" s="135">
        <f t="shared" si="4"/>
        <v>67.576004612968</v>
      </c>
      <c r="N14" s="136">
        <v>596.47</v>
      </c>
      <c r="O14" s="135">
        <f t="shared" si="5"/>
        <v>25.55679335018639</v>
      </c>
      <c r="P14" s="119">
        <f>SUM(P55:P57)</f>
        <v>211.95999999999998</v>
      </c>
      <c r="Q14" s="135">
        <f t="shared" si="6"/>
        <v>9.842901789238564</v>
      </c>
      <c r="R14" s="119">
        <f>SUM(R55:R57)</f>
        <v>61.160000000000004</v>
      </c>
      <c r="S14" s="135">
        <f t="shared" si="6"/>
        <v>14.801548886737656</v>
      </c>
      <c r="T14" s="119">
        <f>SUM(T55:T57)</f>
        <v>20.54</v>
      </c>
      <c r="U14" s="135">
        <f t="shared" si="7"/>
        <v>2.0589827382265087</v>
      </c>
      <c r="V14" s="119">
        <f>SUM(V55:V57)</f>
        <v>120.5</v>
      </c>
      <c r="W14" s="135">
        <f t="shared" si="8"/>
        <v>4.611469355733721</v>
      </c>
      <c r="X14" s="119">
        <f>SUM(X55:X57)</f>
        <v>0.5700000000000001</v>
      </c>
      <c r="Y14" s="135">
        <f t="shared" si="9"/>
        <v>0.11101805504158309</v>
      </c>
      <c r="Z14" s="101">
        <f t="shared" si="11"/>
        <v>6691.7</v>
      </c>
      <c r="AA14" s="135">
        <f t="shared" si="10"/>
        <v>26.243720657346042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0.13</v>
      </c>
      <c r="E15" s="135">
        <f t="shared" si="0"/>
        <v>0.0364472356173601</v>
      </c>
      <c r="F15" s="119">
        <v>32.9</v>
      </c>
      <c r="G15" s="135">
        <f t="shared" si="1"/>
        <v>0.5477235344649622</v>
      </c>
      <c r="H15" s="136">
        <f>SUM(H58:H60)</f>
        <v>18.9</v>
      </c>
      <c r="I15" s="135">
        <f t="shared" si="2"/>
        <v>1.7148923428695868</v>
      </c>
      <c r="J15" s="119">
        <v>187.3</v>
      </c>
      <c r="K15" s="135">
        <f t="shared" si="3"/>
        <v>5.388377445339471</v>
      </c>
      <c r="L15" s="119">
        <v>41.75</v>
      </c>
      <c r="M15" s="135">
        <f t="shared" si="4"/>
        <v>0.7546685513798232</v>
      </c>
      <c r="N15" s="136">
        <v>26.58</v>
      </c>
      <c r="O15" s="135">
        <f t="shared" si="5"/>
        <v>1.1388662753331336</v>
      </c>
      <c r="P15" s="119">
        <f>SUM(P58:P60)</f>
        <v>27.77</v>
      </c>
      <c r="Q15" s="135">
        <f t="shared" si="6"/>
        <v>1.2895705920322462</v>
      </c>
      <c r="R15" s="119">
        <f>SUM(R58:R60)</f>
        <v>19.5</v>
      </c>
      <c r="S15" s="135">
        <f t="shared" si="6"/>
        <v>4.719264278799612</v>
      </c>
      <c r="T15" s="119">
        <f>SUM(T58:T60)</f>
        <v>1.6</v>
      </c>
      <c r="U15" s="135">
        <f t="shared" si="7"/>
        <v>0.160388139297099</v>
      </c>
      <c r="V15" s="119">
        <f>SUM(V58:V60)</f>
        <v>15</v>
      </c>
      <c r="W15" s="135">
        <f t="shared" si="8"/>
        <v>0.5740418285145712</v>
      </c>
      <c r="X15" s="119">
        <f>SUM(X58:X60)</f>
        <v>400</v>
      </c>
      <c r="Y15" s="135">
        <f t="shared" si="9"/>
        <v>77.90740704672496</v>
      </c>
      <c r="Z15" s="101">
        <f t="shared" si="11"/>
        <v>771.4300000000001</v>
      </c>
      <c r="AA15" s="135">
        <f t="shared" si="10"/>
        <v>3.0254185672843157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299.11</v>
      </c>
      <c r="E16" s="135">
        <f t="shared" si="0"/>
        <v>83.85948188852753</v>
      </c>
      <c r="F16" s="119">
        <v>1382.79</v>
      </c>
      <c r="G16" s="135">
        <f t="shared" si="1"/>
        <v>23.020870097957605</v>
      </c>
      <c r="H16" s="136">
        <f>SUM(H61:H64)</f>
        <v>377.31</v>
      </c>
      <c r="I16" s="135">
        <f t="shared" si="2"/>
        <v>34.2352396766203</v>
      </c>
      <c r="J16" s="119">
        <v>935.44</v>
      </c>
      <c r="K16" s="135">
        <f t="shared" si="3"/>
        <v>26.911392405063296</v>
      </c>
      <c r="L16" s="119">
        <v>214.07</v>
      </c>
      <c r="M16" s="135">
        <f t="shared" si="4"/>
        <v>3.8695065100330246</v>
      </c>
      <c r="N16" s="136">
        <v>486.95</v>
      </c>
      <c r="O16" s="135">
        <f t="shared" si="5"/>
        <v>20.864218689746778</v>
      </c>
      <c r="P16" s="119">
        <f>SUM(P61:P64)</f>
        <v>141.86</v>
      </c>
      <c r="Q16" s="135">
        <f t="shared" si="6"/>
        <v>6.587629967075783</v>
      </c>
      <c r="R16" s="119">
        <f>SUM(R61:R64)</f>
        <v>5.5</v>
      </c>
      <c r="S16" s="135">
        <f t="shared" si="6"/>
        <v>1.3310745401742496</v>
      </c>
      <c r="T16" s="119">
        <f>SUM(T61:T64)</f>
        <v>176.94</v>
      </c>
      <c r="U16" s="135">
        <f t="shared" si="7"/>
        <v>17.736923354517938</v>
      </c>
      <c r="V16" s="119">
        <f>SUM(V61:V64)</f>
        <v>30</v>
      </c>
      <c r="W16" s="135">
        <f t="shared" si="8"/>
        <v>1.1480836570291424</v>
      </c>
      <c r="X16" s="119">
        <f>SUM(X61:X64)</f>
        <v>2</v>
      </c>
      <c r="Y16" s="135">
        <f t="shared" si="9"/>
        <v>0.38953703523362476</v>
      </c>
      <c r="Z16" s="101">
        <f t="shared" si="11"/>
        <v>4051.9700000000003</v>
      </c>
      <c r="AA16" s="135">
        <f t="shared" si="10"/>
        <v>15.891144072798607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0.27</v>
      </c>
      <c r="G17" s="135">
        <f t="shared" si="1"/>
        <v>0.004494995571596955</v>
      </c>
      <c r="H17" s="136">
        <f>SUM(H65:H67)</f>
        <v>3.39</v>
      </c>
      <c r="I17" s="135">
        <f t="shared" si="2"/>
        <v>0.3075918011813703</v>
      </c>
      <c r="J17" s="119">
        <v>369.26</v>
      </c>
      <c r="K17" s="135">
        <f t="shared" si="3"/>
        <v>10.62313003452244</v>
      </c>
      <c r="L17" s="119">
        <v>20.54</v>
      </c>
      <c r="M17" s="135">
        <f t="shared" si="4"/>
        <v>0.3712788513854268</v>
      </c>
      <c r="N17" s="136">
        <v>40.8</v>
      </c>
      <c r="O17" s="135">
        <f t="shared" si="5"/>
        <v>1.7481468786151935</v>
      </c>
      <c r="P17" s="119">
        <f>SUM(P65:P67)</f>
        <v>849.2500000000001</v>
      </c>
      <c r="Q17" s="135">
        <f t="shared" si="6"/>
        <v>39.43708409374812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0</v>
      </c>
      <c r="W17" s="135">
        <f t="shared" si="8"/>
        <v>0</v>
      </c>
      <c r="X17" s="119">
        <f>SUM(X65:X67)</f>
        <v>1.75</v>
      </c>
      <c r="Y17" s="135">
        <f t="shared" si="9"/>
        <v>0.3408449058294217</v>
      </c>
      <c r="Z17" s="101">
        <f t="shared" si="11"/>
        <v>1285.2600000000002</v>
      </c>
      <c r="AA17" s="135">
        <f t="shared" si="10"/>
        <v>5.0405733090336655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21.43</v>
      </c>
      <c r="E18" s="137">
        <f t="shared" si="0"/>
        <v>6.008186609846361</v>
      </c>
      <c r="F18" s="120">
        <v>515.17</v>
      </c>
      <c r="G18" s="137">
        <f t="shared" si="1"/>
        <v>8.576618031924456</v>
      </c>
      <c r="H18" s="138">
        <f>SUM(H68)</f>
        <v>198.39999999999995</v>
      </c>
      <c r="I18" s="137">
        <f t="shared" si="2"/>
        <v>18.001832847900843</v>
      </c>
      <c r="J18" s="120">
        <v>0</v>
      </c>
      <c r="K18" s="137">
        <f t="shared" si="3"/>
        <v>0</v>
      </c>
      <c r="L18" s="120">
        <v>76.25</v>
      </c>
      <c r="M18" s="137">
        <f t="shared" si="4"/>
        <v>1.3782868752745274</v>
      </c>
      <c r="N18" s="138">
        <v>162.16</v>
      </c>
      <c r="O18" s="137">
        <f t="shared" si="5"/>
        <v>6.948026907750976</v>
      </c>
      <c r="P18" s="120">
        <f>SUM(P68)</f>
        <v>62.790000000000006</v>
      </c>
      <c r="Q18" s="137">
        <f t="shared" si="6"/>
        <v>2.9158133767988748</v>
      </c>
      <c r="R18" s="120">
        <f>SUM(R68)</f>
        <v>8.1</v>
      </c>
      <c r="S18" s="137">
        <f t="shared" si="6"/>
        <v>1.960309777347531</v>
      </c>
      <c r="T18" s="120">
        <f>SUM(T68)</f>
        <v>204.9</v>
      </c>
      <c r="U18" s="137">
        <f t="shared" si="7"/>
        <v>20.539706088734743</v>
      </c>
      <c r="V18" s="120">
        <f>SUM(V68)</f>
        <v>1677.8999999999999</v>
      </c>
      <c r="W18" s="137">
        <f t="shared" si="8"/>
        <v>64.21231893763992</v>
      </c>
      <c r="X18" s="120">
        <f>SUM(X68)</f>
        <v>42</v>
      </c>
      <c r="Y18" s="137">
        <f t="shared" si="9"/>
        <v>8.18027773990612</v>
      </c>
      <c r="Z18" s="104">
        <f t="shared" si="11"/>
        <v>2969.1</v>
      </c>
      <c r="AA18" s="137">
        <f t="shared" si="10"/>
        <v>11.64431026551192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356.68</v>
      </c>
      <c r="E19" s="141">
        <f t="shared" si="0"/>
        <v>100</v>
      </c>
      <c r="F19" s="140">
        <f>SUM(F10:F18)</f>
        <v>6006.68</v>
      </c>
      <c r="G19" s="141">
        <f t="shared" si="1"/>
        <v>100</v>
      </c>
      <c r="H19" s="140">
        <f>SUM(H10:H18)</f>
        <v>1102.11</v>
      </c>
      <c r="I19" s="141">
        <f t="shared" si="2"/>
        <v>100</v>
      </c>
      <c r="J19" s="140">
        <f>SUM(J10:J18)</f>
        <v>3476</v>
      </c>
      <c r="K19" s="141">
        <f t="shared" si="3"/>
        <v>100</v>
      </c>
      <c r="L19" s="140">
        <f>SUM(L10:L18)</f>
        <v>5532.2300000000005</v>
      </c>
      <c r="M19" s="141">
        <f t="shared" si="4"/>
        <v>100</v>
      </c>
      <c r="N19" s="117">
        <f>SUM(N10:N18)</f>
        <v>2333.8999999999996</v>
      </c>
      <c r="O19" s="141">
        <f t="shared" si="5"/>
        <v>100</v>
      </c>
      <c r="P19" s="117">
        <f>SUM(P10:P18)</f>
        <v>2153.43</v>
      </c>
      <c r="Q19" s="141">
        <f t="shared" si="6"/>
        <v>100</v>
      </c>
      <c r="R19" s="117">
        <f>SUM(R10:R18)</f>
        <v>413.20000000000005</v>
      </c>
      <c r="S19" s="141">
        <f t="shared" si="6"/>
        <v>100</v>
      </c>
      <c r="T19" s="140">
        <f>SUM(T10:T18)</f>
        <v>997.5799999999998</v>
      </c>
      <c r="U19" s="141">
        <f t="shared" si="7"/>
        <v>100</v>
      </c>
      <c r="V19" s="140">
        <f>SUM(V10:V18)</f>
        <v>2613.0499999999997</v>
      </c>
      <c r="W19" s="141">
        <f t="shared" si="8"/>
        <v>100</v>
      </c>
      <c r="X19" s="140">
        <f>SUM(X10:X18)</f>
        <v>513.4300000000001</v>
      </c>
      <c r="Y19" s="141">
        <f t="shared" si="9"/>
        <v>100</v>
      </c>
      <c r="Z19" s="117">
        <f>SUM(Z10:Z18)</f>
        <v>25498.29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3.5" customHeight="1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30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1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7" t="s">
        <v>253</v>
      </c>
      <c r="AA28" s="229" t="s">
        <v>3</v>
      </c>
    </row>
    <row r="29" spans="1:27" s="2" customFormat="1" ht="15">
      <c r="A29" s="232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8"/>
      <c r="AA29" s="203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 aca="true" t="shared" si="12" ref="I30:I68">((H30/H$69*100))</f>
        <v>0</v>
      </c>
      <c r="J30" s="151"/>
      <c r="K30" s="151">
        <f aca="true" t="shared" si="13" ref="K30:K68">((J30/J$69*100))</f>
        <v>0</v>
      </c>
      <c r="L30" s="151">
        <v>15.25</v>
      </c>
      <c r="M30" s="151">
        <f aca="true" t="shared" si="14" ref="M30:M68">((L30/L$69*100))</f>
        <v>0.2756573750549055</v>
      </c>
      <c r="N30" s="151">
        <v>2.15</v>
      </c>
      <c r="O30" s="151">
        <f aca="true" t="shared" si="15" ref="O30:O68">((N30/N$69*100))</f>
        <v>0.09212048502506542</v>
      </c>
      <c r="P30" s="151">
        <v>9.309999999999999</v>
      </c>
      <c r="Q30" s="151">
        <f aca="true" t="shared" si="16" ref="Q30:Q68">((P30/P$69*100))</f>
        <v>0.43233353301477173</v>
      </c>
      <c r="R30" s="151">
        <v>191.55</v>
      </c>
      <c r="S30" s="151">
        <f aca="true" t="shared" si="17" ref="S30:S68">((R30/R$69*100))</f>
        <v>46.35769603097774</v>
      </c>
      <c r="T30" s="151">
        <v>12.25</v>
      </c>
      <c r="U30" s="151">
        <f aca="true" t="shared" si="18" ref="U30:U68">((T30/T$69*100))</f>
        <v>1.2279716914934138</v>
      </c>
      <c r="V30" s="151">
        <v>5</v>
      </c>
      <c r="W30" s="151">
        <f aca="true" t="shared" si="19" ref="W30:W68">((V30/V$69*100))</f>
        <v>0.19134727617152372</v>
      </c>
      <c r="X30" s="151"/>
      <c r="Y30" s="151">
        <f aca="true" t="shared" si="20" ref="Y30:Y68">((X30/X$69*100))</f>
        <v>0</v>
      </c>
      <c r="Z30" s="151">
        <f>B30+D30+F30+H30+J30+L30+N30+P30+R30+T30+V30+X30</f>
        <v>235.51000000000002</v>
      </c>
      <c r="AA30" s="151">
        <f aca="true" t="shared" si="21" ref="AA30:AA68">((Z30/Z$69*100))</f>
        <v>0.9236305650300474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/>
      <c r="G31" s="151">
        <f t="shared" si="22"/>
        <v>0</v>
      </c>
      <c r="H31" s="151">
        <v>5</v>
      </c>
      <c r="I31" s="151">
        <f t="shared" si="12"/>
        <v>0.4536752229813722</v>
      </c>
      <c r="J31" s="151">
        <v>2.15</v>
      </c>
      <c r="K31" s="151">
        <f t="shared" si="13"/>
        <v>0.06185270425776753</v>
      </c>
      <c r="L31" s="151">
        <v>81.7</v>
      </c>
      <c r="M31" s="151">
        <f t="shared" si="14"/>
        <v>1.4768004945564446</v>
      </c>
      <c r="N31" s="151">
        <v>730.21</v>
      </c>
      <c r="O31" s="151">
        <f t="shared" si="15"/>
        <v>31.287115986117687</v>
      </c>
      <c r="P31" s="151">
        <v>165.54000000000002</v>
      </c>
      <c r="Q31" s="151">
        <f t="shared" si="16"/>
        <v>7.687271004862012</v>
      </c>
      <c r="R31" s="151">
        <v>17.65</v>
      </c>
      <c r="S31" s="151">
        <f t="shared" si="17"/>
        <v>4.271539206195547</v>
      </c>
      <c r="T31" s="151">
        <v>45.550000000000004</v>
      </c>
      <c r="U31" s="151">
        <f t="shared" si="18"/>
        <v>4.566049840614286</v>
      </c>
      <c r="V31" s="151"/>
      <c r="W31" s="151">
        <f t="shared" si="19"/>
        <v>0</v>
      </c>
      <c r="X31" s="151"/>
      <c r="Y31" s="151">
        <f t="shared" si="20"/>
        <v>0</v>
      </c>
      <c r="Z31" s="151">
        <f aca="true" t="shared" si="23" ref="Z31:Z68">B31+D31+F31+H31+J31+L31+N31+P31+R31+T31+V31+X31</f>
        <v>1047.8000000000002</v>
      </c>
      <c r="AA31" s="151">
        <f t="shared" si="21"/>
        <v>4.109295172342931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>
        <v>270</v>
      </c>
      <c r="G32" s="151">
        <f t="shared" si="22"/>
        <v>4.494995571596956</v>
      </c>
      <c r="H32" s="151"/>
      <c r="I32" s="151">
        <f t="shared" si="12"/>
        <v>0</v>
      </c>
      <c r="J32" s="151"/>
      <c r="K32" s="151">
        <f t="shared" si="13"/>
        <v>0</v>
      </c>
      <c r="L32" s="151">
        <v>1.6</v>
      </c>
      <c r="M32" s="151">
        <f t="shared" si="14"/>
        <v>0.0289214295139573</v>
      </c>
      <c r="N32" s="151">
        <v>1.55</v>
      </c>
      <c r="O32" s="151">
        <f t="shared" si="15"/>
        <v>0.06641244269248903</v>
      </c>
      <c r="P32" s="151">
        <v>1</v>
      </c>
      <c r="Q32" s="151">
        <f t="shared" si="16"/>
        <v>0.046437543825431984</v>
      </c>
      <c r="R32" s="151">
        <v>73.42</v>
      </c>
      <c r="S32" s="151">
        <f t="shared" si="17"/>
        <v>17.76863504356244</v>
      </c>
      <c r="T32" s="151">
        <v>1.5</v>
      </c>
      <c r="U32" s="151">
        <f t="shared" si="18"/>
        <v>0.15036388059103029</v>
      </c>
      <c r="V32" s="151">
        <v>14.5</v>
      </c>
      <c r="W32" s="151">
        <f t="shared" si="19"/>
        <v>0.5549071008974188</v>
      </c>
      <c r="X32" s="151"/>
      <c r="Y32" s="151">
        <f t="shared" si="20"/>
        <v>0</v>
      </c>
      <c r="Z32" s="151">
        <f t="shared" si="23"/>
        <v>363.57000000000005</v>
      </c>
      <c r="AA32" s="151">
        <f t="shared" si="21"/>
        <v>1.4258603223980908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>
        <v>150</v>
      </c>
      <c r="G33" s="151">
        <f t="shared" si="22"/>
        <v>2.4972197619983088</v>
      </c>
      <c r="H33" s="151"/>
      <c r="I33" s="151">
        <f t="shared" si="12"/>
        <v>0</v>
      </c>
      <c r="J33" s="151"/>
      <c r="K33" s="151">
        <f t="shared" si="13"/>
        <v>0</v>
      </c>
      <c r="L33" s="151">
        <v>0.5</v>
      </c>
      <c r="M33" s="151">
        <f t="shared" si="14"/>
        <v>0.009037946723111655</v>
      </c>
      <c r="N33" s="151">
        <v>19.65</v>
      </c>
      <c r="O33" s="151">
        <f t="shared" si="15"/>
        <v>0.841938386391877</v>
      </c>
      <c r="P33" s="151">
        <v>105</v>
      </c>
      <c r="Q33" s="151">
        <f t="shared" si="16"/>
        <v>4.875942101670359</v>
      </c>
      <c r="R33" s="151">
        <v>13.5</v>
      </c>
      <c r="S33" s="151">
        <f t="shared" si="17"/>
        <v>3.267182962245886</v>
      </c>
      <c r="T33" s="151">
        <v>8.3</v>
      </c>
      <c r="U33" s="151">
        <f t="shared" si="18"/>
        <v>0.8320134726037008</v>
      </c>
      <c r="V33" s="151">
        <v>306.65</v>
      </c>
      <c r="W33" s="151">
        <f t="shared" si="19"/>
        <v>11.735328447599548</v>
      </c>
      <c r="X33" s="151"/>
      <c r="Y33" s="151">
        <f t="shared" si="20"/>
        <v>0</v>
      </c>
      <c r="Z33" s="151">
        <f t="shared" si="23"/>
        <v>603.5999999999999</v>
      </c>
      <c r="AA33" s="151">
        <f t="shared" si="21"/>
        <v>2.3672175663544497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>
        <v>2.5</v>
      </c>
      <c r="G34" s="151">
        <f t="shared" si="22"/>
        <v>0.04162032936663848</v>
      </c>
      <c r="H34" s="151"/>
      <c r="I34" s="151">
        <f t="shared" si="12"/>
        <v>0</v>
      </c>
      <c r="J34" s="151">
        <v>50</v>
      </c>
      <c r="K34" s="151">
        <f t="shared" si="13"/>
        <v>1.43843498273878</v>
      </c>
      <c r="L34" s="151">
        <v>13.78</v>
      </c>
      <c r="M34" s="151">
        <f t="shared" si="14"/>
        <v>0.24908581168895721</v>
      </c>
      <c r="N34" s="151">
        <v>71.39999999999999</v>
      </c>
      <c r="O34" s="151">
        <f t="shared" si="15"/>
        <v>3.0592570375765913</v>
      </c>
      <c r="P34" s="151">
        <v>6.3100000000000005</v>
      </c>
      <c r="Q34" s="151">
        <f t="shared" si="16"/>
        <v>0.2930209015384759</v>
      </c>
      <c r="R34" s="151">
        <v>2.5</v>
      </c>
      <c r="S34" s="151">
        <f t="shared" si="17"/>
        <v>0.6050338818973863</v>
      </c>
      <c r="T34" s="151">
        <v>115.25</v>
      </c>
      <c r="U34" s="151">
        <f t="shared" si="18"/>
        <v>11.55295815874416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261.74</v>
      </c>
      <c r="AA34" s="151">
        <f t="shared" si="21"/>
        <v>1.026500208445351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128.16</v>
      </c>
      <c r="M35" s="151">
        <f t="shared" si="14"/>
        <v>2.3166065040679795</v>
      </c>
      <c r="N35" s="151">
        <v>3.02</v>
      </c>
      <c r="O35" s="151">
        <f t="shared" si="15"/>
        <v>0.1293971464073012</v>
      </c>
      <c r="P35" s="151">
        <v>6.260000000000001</v>
      </c>
      <c r="Q35" s="151">
        <f t="shared" si="16"/>
        <v>0.2906990243472043</v>
      </c>
      <c r="R35" s="151">
        <v>1.7</v>
      </c>
      <c r="S35" s="151">
        <f t="shared" si="17"/>
        <v>0.41142303969022265</v>
      </c>
      <c r="T35" s="151">
        <v>15.8</v>
      </c>
      <c r="U35" s="151">
        <f t="shared" si="18"/>
        <v>1.5838328755588522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154.94</v>
      </c>
      <c r="AA35" s="151">
        <f t="shared" si="21"/>
        <v>0.6076485913369094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/>
      <c r="K36" s="151">
        <f t="shared" si="13"/>
        <v>0</v>
      </c>
      <c r="L36" s="151">
        <v>61.559999999999995</v>
      </c>
      <c r="M36" s="151">
        <f t="shared" si="14"/>
        <v>1.112752000549507</v>
      </c>
      <c r="N36" s="151">
        <v>18.72</v>
      </c>
      <c r="O36" s="151">
        <f t="shared" si="15"/>
        <v>0.8020909207763836</v>
      </c>
      <c r="P36" s="151">
        <v>0.1</v>
      </c>
      <c r="Q36" s="151">
        <f t="shared" si="16"/>
        <v>0.004643754382543199</v>
      </c>
      <c r="R36" s="151"/>
      <c r="S36" s="151">
        <f t="shared" si="17"/>
        <v>0</v>
      </c>
      <c r="T36" s="151">
        <v>3.25</v>
      </c>
      <c r="U36" s="151">
        <f t="shared" si="18"/>
        <v>0.32578840794723224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83.63</v>
      </c>
      <c r="AA36" s="151">
        <f t="shared" si="21"/>
        <v>0.3279827784529865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/>
      <c r="I37" s="151">
        <f t="shared" si="12"/>
        <v>0</v>
      </c>
      <c r="J37" s="151"/>
      <c r="K37" s="151">
        <f t="shared" si="13"/>
        <v>0</v>
      </c>
      <c r="L37" s="151">
        <v>3.0999999999999996</v>
      </c>
      <c r="M37" s="151">
        <f t="shared" si="14"/>
        <v>0.05603526968329226</v>
      </c>
      <c r="N37" s="151">
        <v>0.37</v>
      </c>
      <c r="O37" s="151">
        <f t="shared" si="15"/>
        <v>0.015853292771755446</v>
      </c>
      <c r="P37" s="151">
        <v>9.56</v>
      </c>
      <c r="Q37" s="151">
        <f t="shared" si="16"/>
        <v>0.44394291897112986</v>
      </c>
      <c r="R37" s="151">
        <v>1.4</v>
      </c>
      <c r="S37" s="151">
        <f t="shared" si="17"/>
        <v>0.3388189738625363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14.430000000000001</v>
      </c>
      <c r="AA37" s="151">
        <f t="shared" si="21"/>
        <v>0.05659203028908999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>
        <v>0.15</v>
      </c>
      <c r="G38" s="152">
        <f t="shared" si="22"/>
        <v>0.002497219761998309</v>
      </c>
      <c r="H38" s="152">
        <v>0.1</v>
      </c>
      <c r="I38" s="152">
        <f t="shared" si="12"/>
        <v>0.009073504459627443</v>
      </c>
      <c r="J38" s="152">
        <v>160</v>
      </c>
      <c r="K38" s="152">
        <f t="shared" si="13"/>
        <v>4.602991944764096</v>
      </c>
      <c r="L38" s="152">
        <v>377.55</v>
      </c>
      <c r="M38" s="152">
        <f t="shared" si="14"/>
        <v>6.824553570621611</v>
      </c>
      <c r="N38" s="152">
        <v>97.07000000000002</v>
      </c>
      <c r="O38" s="152">
        <f t="shared" si="15"/>
        <v>4.159132782038653</v>
      </c>
      <c r="P38" s="152">
        <v>450.09</v>
      </c>
      <c r="Q38" s="152">
        <f t="shared" si="16"/>
        <v>20.901074100388684</v>
      </c>
      <c r="R38" s="152">
        <v>0.1</v>
      </c>
      <c r="S38" s="152">
        <f t="shared" si="17"/>
        <v>0.02420135527589545</v>
      </c>
      <c r="T38" s="152">
        <v>8.86</v>
      </c>
      <c r="U38" s="152">
        <f t="shared" si="18"/>
        <v>0.8881493213576854</v>
      </c>
      <c r="V38" s="152"/>
      <c r="W38" s="152">
        <f t="shared" si="19"/>
        <v>0</v>
      </c>
      <c r="X38" s="152"/>
      <c r="Y38" s="152">
        <f t="shared" si="20"/>
        <v>0</v>
      </c>
      <c r="Z38" s="152">
        <f t="shared" si="23"/>
        <v>1093.9199999999998</v>
      </c>
      <c r="AA38" s="152">
        <f t="shared" si="21"/>
        <v>4.290170046697249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22"/>
        <v>0</v>
      </c>
      <c r="H39" s="153">
        <v>0</v>
      </c>
      <c r="I39" s="153">
        <f t="shared" si="12"/>
        <v>0</v>
      </c>
      <c r="J39" s="153"/>
      <c r="K39" s="153">
        <f t="shared" si="13"/>
        <v>0</v>
      </c>
      <c r="L39" s="153">
        <v>9.1</v>
      </c>
      <c r="M39" s="153">
        <f t="shared" si="14"/>
        <v>0.16449063036063213</v>
      </c>
      <c r="N39" s="153"/>
      <c r="O39" s="153">
        <f t="shared" si="15"/>
        <v>0</v>
      </c>
      <c r="P39" s="153">
        <v>0.5</v>
      </c>
      <c r="Q39" s="153">
        <f t="shared" si="16"/>
        <v>0.023218771912715992</v>
      </c>
      <c r="R39" s="153">
        <v>3</v>
      </c>
      <c r="S39" s="153">
        <f t="shared" si="17"/>
        <v>0.7260406582768635</v>
      </c>
      <c r="T39" s="153">
        <v>2.25</v>
      </c>
      <c r="U39" s="153">
        <f t="shared" si="18"/>
        <v>0.2255458208865454</v>
      </c>
      <c r="V39" s="153">
        <v>0</v>
      </c>
      <c r="W39" s="153">
        <f t="shared" si="19"/>
        <v>0</v>
      </c>
      <c r="X39" s="153">
        <v>0</v>
      </c>
      <c r="Y39" s="153">
        <f t="shared" si="20"/>
        <v>0</v>
      </c>
      <c r="Z39" s="153">
        <f t="shared" si="23"/>
        <v>14.85</v>
      </c>
      <c r="AA39" s="153">
        <f t="shared" si="21"/>
        <v>0.058239199569853524</v>
      </c>
    </row>
    <row r="40" spans="1:27" s="2" customFormat="1" ht="12.75">
      <c r="A40" s="110" t="s">
        <v>188</v>
      </c>
      <c r="B40" s="151"/>
      <c r="C40" s="151"/>
      <c r="D40" s="151">
        <v>0.73</v>
      </c>
      <c r="E40" s="151">
        <f t="shared" si="22"/>
        <v>0.2046652461590221</v>
      </c>
      <c r="F40" s="151">
        <v>3.5</v>
      </c>
      <c r="G40" s="151">
        <f t="shared" si="22"/>
        <v>0.058268461113293875</v>
      </c>
      <c r="H40" s="151">
        <v>93.4</v>
      </c>
      <c r="I40" s="151">
        <f t="shared" si="12"/>
        <v>8.47465316529203</v>
      </c>
      <c r="J40" s="151">
        <v>7</v>
      </c>
      <c r="K40" s="151">
        <f t="shared" si="13"/>
        <v>0.20138089758342917</v>
      </c>
      <c r="L40" s="151">
        <v>180.1</v>
      </c>
      <c r="M40" s="151">
        <f t="shared" si="14"/>
        <v>3.255468409664818</v>
      </c>
      <c r="N40" s="151">
        <v>9.9</v>
      </c>
      <c r="O40" s="151">
        <f t="shared" si="15"/>
        <v>0.42418269848751056</v>
      </c>
      <c r="P40" s="151">
        <v>13.61</v>
      </c>
      <c r="Q40" s="151">
        <f t="shared" si="16"/>
        <v>0.6320149714641293</v>
      </c>
      <c r="R40" s="151">
        <v>0</v>
      </c>
      <c r="S40" s="151">
        <f t="shared" si="17"/>
        <v>0</v>
      </c>
      <c r="T40" s="151">
        <v>33.55</v>
      </c>
      <c r="U40" s="151">
        <f t="shared" si="18"/>
        <v>3.3631387958860435</v>
      </c>
      <c r="V40" s="151">
        <v>417</v>
      </c>
      <c r="W40" s="151">
        <f t="shared" si="19"/>
        <v>15.958362832705077</v>
      </c>
      <c r="X40" s="151">
        <v>23</v>
      </c>
      <c r="Y40" s="151">
        <f t="shared" si="20"/>
        <v>4.479675905186685</v>
      </c>
      <c r="Z40" s="151">
        <f t="shared" si="23"/>
        <v>781.79</v>
      </c>
      <c r="AA40" s="151">
        <f t="shared" si="21"/>
        <v>3.0660487428764838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80</v>
      </c>
      <c r="G41" s="151">
        <f t="shared" si="22"/>
        <v>1.3318505397324314</v>
      </c>
      <c r="H41" s="151"/>
      <c r="I41" s="151">
        <f t="shared" si="12"/>
        <v>0</v>
      </c>
      <c r="J41" s="151"/>
      <c r="K41" s="151">
        <f t="shared" si="13"/>
        <v>0</v>
      </c>
      <c r="L41" s="151"/>
      <c r="M41" s="151">
        <f t="shared" si="14"/>
        <v>0</v>
      </c>
      <c r="N41" s="151">
        <v>1.83</v>
      </c>
      <c r="O41" s="151">
        <f t="shared" si="15"/>
        <v>0.07840952911435803</v>
      </c>
      <c r="P41" s="151">
        <v>19</v>
      </c>
      <c r="Q41" s="151">
        <f t="shared" si="16"/>
        <v>0.8823133326832078</v>
      </c>
      <c r="R41" s="151">
        <v>5</v>
      </c>
      <c r="S41" s="151">
        <f t="shared" si="17"/>
        <v>1.2100677637947725</v>
      </c>
      <c r="T41" s="151">
        <v>12.24</v>
      </c>
      <c r="U41" s="151">
        <f t="shared" si="18"/>
        <v>1.226969265622807</v>
      </c>
      <c r="V41" s="151">
        <v>10.5</v>
      </c>
      <c r="W41" s="151">
        <f t="shared" si="19"/>
        <v>0.4018292799601998</v>
      </c>
      <c r="X41" s="151"/>
      <c r="Y41" s="151">
        <f t="shared" si="20"/>
        <v>0</v>
      </c>
      <c r="Z41" s="151">
        <f t="shared" si="23"/>
        <v>128.57</v>
      </c>
      <c r="AA41" s="151">
        <f t="shared" si="21"/>
        <v>0.5042298914946847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>
        <v>2300</v>
      </c>
      <c r="G42" s="151">
        <f t="shared" si="22"/>
        <v>38.2907030173074</v>
      </c>
      <c r="H42" s="151"/>
      <c r="I42" s="151">
        <f t="shared" si="12"/>
        <v>0</v>
      </c>
      <c r="J42" s="151">
        <v>1.7</v>
      </c>
      <c r="K42" s="151">
        <f t="shared" si="13"/>
        <v>0.04890678941311852</v>
      </c>
      <c r="L42" s="151">
        <v>29.68</v>
      </c>
      <c r="M42" s="151">
        <f t="shared" si="14"/>
        <v>0.5364925174839078</v>
      </c>
      <c r="N42" s="151">
        <v>2.11</v>
      </c>
      <c r="O42" s="151">
        <f t="shared" si="15"/>
        <v>0.09040661553622699</v>
      </c>
      <c r="P42" s="151"/>
      <c r="Q42" s="151">
        <f t="shared" si="16"/>
        <v>0</v>
      </c>
      <c r="R42" s="151">
        <v>0.25</v>
      </c>
      <c r="S42" s="151">
        <f t="shared" si="17"/>
        <v>0.06050338818973862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2333.74</v>
      </c>
      <c r="AA42" s="151">
        <f t="shared" si="21"/>
        <v>9.152535326878784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/>
      <c r="G43" s="151">
        <f t="shared" si="22"/>
        <v>0</v>
      </c>
      <c r="H43" s="151">
        <v>0.01</v>
      </c>
      <c r="I43" s="151">
        <f t="shared" si="12"/>
        <v>0.0009073504459627443</v>
      </c>
      <c r="J43" s="151"/>
      <c r="K43" s="151">
        <f t="shared" si="13"/>
        <v>0</v>
      </c>
      <c r="L43" s="151"/>
      <c r="M43" s="151">
        <f t="shared" si="14"/>
        <v>0</v>
      </c>
      <c r="N43" s="151">
        <v>4.1</v>
      </c>
      <c r="O43" s="151">
        <f t="shared" si="15"/>
        <v>0.17567162260593872</v>
      </c>
      <c r="P43" s="151">
        <v>2.5</v>
      </c>
      <c r="Q43" s="151">
        <f t="shared" si="16"/>
        <v>0.11609385956357995</v>
      </c>
      <c r="R43" s="151">
        <v>0.32</v>
      </c>
      <c r="S43" s="151">
        <f t="shared" si="17"/>
        <v>0.07744433688286545</v>
      </c>
      <c r="T43" s="151">
        <v>0.35</v>
      </c>
      <c r="U43" s="151">
        <f t="shared" si="18"/>
        <v>0.035084905471240393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7.279999999999999</v>
      </c>
      <c r="AA43" s="151">
        <f t="shared" si="21"/>
        <v>0.028550934199901252</v>
      </c>
    </row>
    <row r="44" spans="1:27" s="2" customFormat="1" ht="12.75">
      <c r="A44" s="110" t="s">
        <v>192</v>
      </c>
      <c r="B44" s="151"/>
      <c r="C44" s="151"/>
      <c r="D44" s="151">
        <v>13.5</v>
      </c>
      <c r="E44" s="151">
        <f t="shared" si="22"/>
        <v>3.784905237187395</v>
      </c>
      <c r="F44" s="151"/>
      <c r="G44" s="151">
        <f t="shared" si="22"/>
        <v>0</v>
      </c>
      <c r="H44" s="151"/>
      <c r="I44" s="151">
        <f t="shared" si="12"/>
        <v>0</v>
      </c>
      <c r="J44" s="151">
        <v>2.5</v>
      </c>
      <c r="K44" s="151">
        <f t="shared" si="13"/>
        <v>0.071921749136939</v>
      </c>
      <c r="L44" s="151">
        <v>143.16</v>
      </c>
      <c r="M44" s="151">
        <f t="shared" si="14"/>
        <v>2.5877449057613293</v>
      </c>
      <c r="N44" s="151"/>
      <c r="O44" s="151">
        <f t="shared" si="15"/>
        <v>0</v>
      </c>
      <c r="P44" s="151"/>
      <c r="Q44" s="151">
        <f t="shared" si="16"/>
        <v>0</v>
      </c>
      <c r="R44" s="151"/>
      <c r="S44" s="151">
        <f t="shared" si="17"/>
        <v>0</v>
      </c>
      <c r="T44" s="151">
        <v>305</v>
      </c>
      <c r="U44" s="151">
        <f t="shared" si="18"/>
        <v>30.573989053509486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464.15999999999997</v>
      </c>
      <c r="AA44" s="151">
        <f t="shared" si="21"/>
        <v>1.820357365140957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22"/>
        <v>0</v>
      </c>
      <c r="F45" s="151">
        <v>3.31</v>
      </c>
      <c r="G45" s="151">
        <f t="shared" si="22"/>
        <v>0.055105316081429344</v>
      </c>
      <c r="H45" s="151">
        <v>0</v>
      </c>
      <c r="I45" s="151">
        <f t="shared" si="12"/>
        <v>0</v>
      </c>
      <c r="J45" s="151">
        <v>1.6</v>
      </c>
      <c r="K45" s="151">
        <f t="shared" si="13"/>
        <v>0.04602991944764096</v>
      </c>
      <c r="L45" s="151">
        <v>42.480000000000004</v>
      </c>
      <c r="M45" s="151">
        <f t="shared" si="14"/>
        <v>0.7678639535955664</v>
      </c>
      <c r="N45" s="151">
        <v>13.35</v>
      </c>
      <c r="O45" s="151">
        <f t="shared" si="15"/>
        <v>0.5720039418998248</v>
      </c>
      <c r="P45" s="151">
        <v>10.889999999999999</v>
      </c>
      <c r="Q45" s="151">
        <f t="shared" si="16"/>
        <v>0.5057048522589543</v>
      </c>
      <c r="R45" s="151">
        <v>0</v>
      </c>
      <c r="S45" s="151">
        <f t="shared" si="17"/>
        <v>0</v>
      </c>
      <c r="T45" s="151">
        <v>9.65</v>
      </c>
      <c r="U45" s="151">
        <f t="shared" si="18"/>
        <v>0.9673409651356281</v>
      </c>
      <c r="V45" s="151">
        <v>0</v>
      </c>
      <c r="W45" s="151">
        <f t="shared" si="19"/>
        <v>0</v>
      </c>
      <c r="X45" s="151">
        <v>15</v>
      </c>
      <c r="Y45" s="151">
        <f t="shared" si="20"/>
        <v>2.921527764252186</v>
      </c>
      <c r="Z45" s="151">
        <f t="shared" si="23"/>
        <v>96.28</v>
      </c>
      <c r="AA45" s="151">
        <f t="shared" si="21"/>
        <v>0.37759394845693584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/>
      <c r="G46" s="152">
        <f t="shared" si="22"/>
        <v>0</v>
      </c>
      <c r="H46" s="152">
        <v>2</v>
      </c>
      <c r="I46" s="152">
        <f t="shared" si="12"/>
        <v>0.18147008919254887</v>
      </c>
      <c r="J46" s="152"/>
      <c r="K46" s="152">
        <f t="shared" si="13"/>
        <v>0</v>
      </c>
      <c r="L46" s="152">
        <v>98.6</v>
      </c>
      <c r="M46" s="152">
        <f t="shared" si="14"/>
        <v>1.7822830937976184</v>
      </c>
      <c r="N46" s="152">
        <v>0.2</v>
      </c>
      <c r="O46" s="152">
        <f t="shared" si="15"/>
        <v>0.008569347444192132</v>
      </c>
      <c r="P46" s="152">
        <v>2.4</v>
      </c>
      <c r="Q46" s="152">
        <f t="shared" si="16"/>
        <v>0.11145010518103678</v>
      </c>
      <c r="R46" s="152"/>
      <c r="S46" s="152">
        <f t="shared" si="17"/>
        <v>0</v>
      </c>
      <c r="T46" s="152"/>
      <c r="U46" s="152">
        <f t="shared" si="18"/>
        <v>0</v>
      </c>
      <c r="V46" s="152"/>
      <c r="W46" s="152">
        <f t="shared" si="19"/>
        <v>0</v>
      </c>
      <c r="X46" s="152">
        <v>29</v>
      </c>
      <c r="Y46" s="152">
        <f t="shared" si="20"/>
        <v>5.648287010887559</v>
      </c>
      <c r="Z46" s="152">
        <f t="shared" si="23"/>
        <v>132.2</v>
      </c>
      <c r="AA46" s="152">
        <f t="shared" si="21"/>
        <v>0.5184661402784266</v>
      </c>
    </row>
    <row r="47" spans="1:27" s="2" customFormat="1" ht="12.75">
      <c r="A47" s="109" t="s">
        <v>195</v>
      </c>
      <c r="B47" s="153"/>
      <c r="C47" s="153"/>
      <c r="D47" s="153">
        <v>0.02</v>
      </c>
      <c r="E47" s="153">
        <f t="shared" si="22"/>
        <v>0.0056072670180554</v>
      </c>
      <c r="F47" s="153">
        <v>4.5</v>
      </c>
      <c r="G47" s="153">
        <f t="shared" si="22"/>
        <v>0.07491659285994927</v>
      </c>
      <c r="H47" s="153">
        <v>0</v>
      </c>
      <c r="I47" s="153">
        <f t="shared" si="12"/>
        <v>0</v>
      </c>
      <c r="J47" s="153">
        <v>64.3</v>
      </c>
      <c r="K47" s="153">
        <f t="shared" si="13"/>
        <v>1.8498273878020708</v>
      </c>
      <c r="L47" s="153">
        <v>11.86</v>
      </c>
      <c r="M47" s="153">
        <f t="shared" si="14"/>
        <v>0.21438009627220847</v>
      </c>
      <c r="N47" s="153">
        <v>3.3</v>
      </c>
      <c r="O47" s="153">
        <f t="shared" si="15"/>
        <v>0.14139423282917019</v>
      </c>
      <c r="P47" s="153">
        <v>0.82</v>
      </c>
      <c r="Q47" s="153">
        <f t="shared" si="16"/>
        <v>0.03807878593685423</v>
      </c>
      <c r="R47" s="153">
        <v>0.7</v>
      </c>
      <c r="S47" s="153">
        <f t="shared" si="17"/>
        <v>0.16940948693126814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0.09</v>
      </c>
      <c r="Y47" s="153">
        <f t="shared" si="20"/>
        <v>0.017529166585513116</v>
      </c>
      <c r="Z47" s="153">
        <f t="shared" si="23"/>
        <v>85.58999999999999</v>
      </c>
      <c r="AA47" s="153">
        <f t="shared" si="21"/>
        <v>0.335669568429883</v>
      </c>
    </row>
    <row r="48" spans="1:27" s="2" customFormat="1" ht="12.75">
      <c r="A48" s="110" t="s">
        <v>196</v>
      </c>
      <c r="B48" s="151"/>
      <c r="C48" s="151"/>
      <c r="D48" s="151">
        <v>1.06</v>
      </c>
      <c r="E48" s="151">
        <f t="shared" si="22"/>
        <v>0.29718515195693623</v>
      </c>
      <c r="F48" s="151">
        <v>0.12</v>
      </c>
      <c r="G48" s="151">
        <f t="shared" si="22"/>
        <v>0.001997775809598647</v>
      </c>
      <c r="H48" s="151"/>
      <c r="I48" s="151">
        <f t="shared" si="12"/>
        <v>0</v>
      </c>
      <c r="J48" s="151">
        <v>0.1</v>
      </c>
      <c r="K48" s="151">
        <f t="shared" si="13"/>
        <v>0.00287686996547756</v>
      </c>
      <c r="L48" s="151">
        <v>4.92</v>
      </c>
      <c r="M48" s="151">
        <f t="shared" si="14"/>
        <v>0.0889333957554187</v>
      </c>
      <c r="N48" s="151">
        <v>2.8000000000000003</v>
      </c>
      <c r="O48" s="151">
        <f t="shared" si="15"/>
        <v>0.11997086421868988</v>
      </c>
      <c r="P48" s="151">
        <v>3.5</v>
      </c>
      <c r="Q48" s="151">
        <f t="shared" si="16"/>
        <v>0.16253140338901195</v>
      </c>
      <c r="R48" s="151"/>
      <c r="S48" s="151">
        <f t="shared" si="17"/>
        <v>0</v>
      </c>
      <c r="T48" s="151">
        <v>5.35</v>
      </c>
      <c r="U48" s="151">
        <f t="shared" si="18"/>
        <v>0.5362978407746746</v>
      </c>
      <c r="V48" s="151">
        <v>4</v>
      </c>
      <c r="W48" s="151">
        <f t="shared" si="19"/>
        <v>0.15307782093721897</v>
      </c>
      <c r="X48" s="151"/>
      <c r="Y48" s="151">
        <f t="shared" si="20"/>
        <v>0</v>
      </c>
      <c r="Z48" s="151">
        <f t="shared" si="23"/>
        <v>21.85</v>
      </c>
      <c r="AA48" s="151">
        <f t="shared" si="21"/>
        <v>0.08569202091591244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22"/>
        <v>0</v>
      </c>
      <c r="F49" s="151"/>
      <c r="G49" s="151">
        <f t="shared" si="22"/>
        <v>0</v>
      </c>
      <c r="H49" s="151">
        <v>0</v>
      </c>
      <c r="I49" s="151">
        <f t="shared" si="12"/>
        <v>0</v>
      </c>
      <c r="J49" s="151">
        <v>1</v>
      </c>
      <c r="K49" s="151">
        <f t="shared" si="13"/>
        <v>0.0287686996547756</v>
      </c>
      <c r="L49" s="151">
        <v>6.65</v>
      </c>
      <c r="M49" s="151">
        <f t="shared" si="14"/>
        <v>0.12020469141738503</v>
      </c>
      <c r="N49" s="151">
        <v>0.8</v>
      </c>
      <c r="O49" s="151">
        <f t="shared" si="15"/>
        <v>0.03427738977676853</v>
      </c>
      <c r="P49" s="151">
        <v>0</v>
      </c>
      <c r="Q49" s="151">
        <f t="shared" si="16"/>
        <v>0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</v>
      </c>
      <c r="Y49" s="151">
        <f t="shared" si="20"/>
        <v>0</v>
      </c>
      <c r="Z49" s="151">
        <f t="shared" si="23"/>
        <v>8.450000000000001</v>
      </c>
      <c r="AA49" s="151">
        <f t="shared" si="21"/>
        <v>0.03313947719631396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/>
      <c r="G50" s="151">
        <f t="shared" si="22"/>
        <v>0</v>
      </c>
      <c r="H50" s="151">
        <v>0</v>
      </c>
      <c r="I50" s="151">
        <f t="shared" si="12"/>
        <v>0</v>
      </c>
      <c r="J50" s="151"/>
      <c r="K50" s="151">
        <f t="shared" si="13"/>
        <v>0</v>
      </c>
      <c r="L50" s="151">
        <v>28.03</v>
      </c>
      <c r="M50" s="151">
        <f t="shared" si="14"/>
        <v>0.5066672932976395</v>
      </c>
      <c r="N50" s="151">
        <v>10.149999999999999</v>
      </c>
      <c r="O50" s="151">
        <f t="shared" si="15"/>
        <v>0.4348943827927507</v>
      </c>
      <c r="P50" s="151">
        <v>43.82</v>
      </c>
      <c r="Q50" s="151">
        <f t="shared" si="16"/>
        <v>2.0348931704304296</v>
      </c>
      <c r="R50" s="151">
        <v>0</v>
      </c>
      <c r="S50" s="151">
        <f t="shared" si="17"/>
        <v>0</v>
      </c>
      <c r="T50" s="151">
        <v>1.05</v>
      </c>
      <c r="U50" s="151">
        <f t="shared" si="18"/>
        <v>0.1052547164137212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83.05</v>
      </c>
      <c r="AA50" s="151">
        <f t="shared" si="21"/>
        <v>0.32570811611288447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22"/>
        <v>0</v>
      </c>
      <c r="F51" s="151"/>
      <c r="G51" s="151">
        <f t="shared" si="22"/>
        <v>0</v>
      </c>
      <c r="H51" s="151"/>
      <c r="I51" s="151">
        <f t="shared" si="12"/>
        <v>0</v>
      </c>
      <c r="J51" s="151"/>
      <c r="K51" s="151">
        <f t="shared" si="13"/>
        <v>0</v>
      </c>
      <c r="L51" s="151">
        <v>0.21000000000000002</v>
      </c>
      <c r="M51" s="151">
        <f t="shared" si="14"/>
        <v>0.003795937623706896</v>
      </c>
      <c r="N51" s="151"/>
      <c r="O51" s="151">
        <f t="shared" si="15"/>
        <v>0</v>
      </c>
      <c r="P51" s="151">
        <v>3.2</v>
      </c>
      <c r="Q51" s="151">
        <f t="shared" si="16"/>
        <v>0.14860014024138238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3.41</v>
      </c>
      <c r="AA51" s="151">
        <f t="shared" si="21"/>
        <v>0.01337344582715155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0.03</v>
      </c>
      <c r="G52" s="152">
        <f t="shared" si="22"/>
        <v>0.0004994439523996618</v>
      </c>
      <c r="H52" s="152"/>
      <c r="I52" s="152">
        <f t="shared" si="12"/>
        <v>0</v>
      </c>
      <c r="J52" s="152"/>
      <c r="K52" s="152">
        <f t="shared" si="13"/>
        <v>0</v>
      </c>
      <c r="L52" s="152">
        <v>8.5</v>
      </c>
      <c r="M52" s="152">
        <f t="shared" si="14"/>
        <v>0.15364509429289813</v>
      </c>
      <c r="N52" s="152">
        <v>1.2</v>
      </c>
      <c r="O52" s="152">
        <f t="shared" si="15"/>
        <v>0.05141608466515279</v>
      </c>
      <c r="P52" s="152">
        <v>0.5</v>
      </c>
      <c r="Q52" s="152">
        <f t="shared" si="16"/>
        <v>0.023218771912715992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10.229999999999999</v>
      </c>
      <c r="AA52" s="152">
        <f t="shared" si="21"/>
        <v>0.04012033748145464</v>
      </c>
    </row>
    <row r="53" spans="1:27" s="2" customFormat="1" ht="12.75">
      <c r="A53" s="109" t="s">
        <v>201</v>
      </c>
      <c r="B53" s="151"/>
      <c r="C53" s="151"/>
      <c r="D53" s="151">
        <v>0.52</v>
      </c>
      <c r="E53" s="151">
        <f t="shared" si="22"/>
        <v>0.1457889424694404</v>
      </c>
      <c r="F53" s="151">
        <v>538.8299999999998</v>
      </c>
      <c r="G53" s="151">
        <f t="shared" si="22"/>
        <v>8.970512829050321</v>
      </c>
      <c r="H53" s="151">
        <v>30.34</v>
      </c>
      <c r="I53" s="151">
        <f t="shared" si="12"/>
        <v>2.7529012530509664</v>
      </c>
      <c r="J53" s="151">
        <v>865.95</v>
      </c>
      <c r="K53" s="151">
        <f t="shared" si="13"/>
        <v>24.91225546605293</v>
      </c>
      <c r="L53" s="151">
        <v>194.41999999999996</v>
      </c>
      <c r="M53" s="151">
        <f t="shared" si="14"/>
        <v>3.5143152038147356</v>
      </c>
      <c r="N53" s="151">
        <v>27.059999999999995</v>
      </c>
      <c r="O53" s="151">
        <f t="shared" si="15"/>
        <v>1.1594327091991954</v>
      </c>
      <c r="P53" s="151">
        <v>5.890000000000001</v>
      </c>
      <c r="Q53" s="151">
        <f t="shared" si="16"/>
        <v>0.27351713313179443</v>
      </c>
      <c r="R53" s="151">
        <v>7.85</v>
      </c>
      <c r="S53" s="151">
        <f t="shared" si="17"/>
        <v>1.8998063891577928</v>
      </c>
      <c r="T53" s="151">
        <v>13.400000000000002</v>
      </c>
      <c r="U53" s="151">
        <f t="shared" si="18"/>
        <v>1.3432506666132038</v>
      </c>
      <c r="V53" s="151">
        <v>12</v>
      </c>
      <c r="W53" s="151">
        <f t="shared" si="19"/>
        <v>0.4592334628116569</v>
      </c>
      <c r="X53" s="151">
        <v>0.02</v>
      </c>
      <c r="Y53" s="151">
        <f t="shared" si="20"/>
        <v>0.0038953703523362483</v>
      </c>
      <c r="Z53" s="151">
        <f t="shared" si="23"/>
        <v>1696.28</v>
      </c>
      <c r="AA53" s="151">
        <f t="shared" si="21"/>
        <v>6.652524541841827</v>
      </c>
    </row>
    <row r="54" spans="1:27" s="2" customFormat="1" ht="12.75">
      <c r="A54" s="112" t="s">
        <v>202</v>
      </c>
      <c r="B54" s="152"/>
      <c r="C54" s="152"/>
      <c r="D54" s="152">
        <v>0.06</v>
      </c>
      <c r="E54" s="152">
        <f t="shared" si="22"/>
        <v>0.016821801054166197</v>
      </c>
      <c r="F54" s="152">
        <v>1.55</v>
      </c>
      <c r="G54" s="152">
        <f t="shared" si="22"/>
        <v>0.02580460420731586</v>
      </c>
      <c r="H54" s="152">
        <v>0.1</v>
      </c>
      <c r="I54" s="152">
        <f t="shared" si="12"/>
        <v>0.009073504459627443</v>
      </c>
      <c r="J54" s="152"/>
      <c r="K54" s="152">
        <f t="shared" si="13"/>
        <v>0</v>
      </c>
      <c r="L54" s="152">
        <v>0.25</v>
      </c>
      <c r="M54" s="152">
        <f t="shared" si="14"/>
        <v>0.004518973361555828</v>
      </c>
      <c r="N54" s="152"/>
      <c r="O54" s="152">
        <f t="shared" si="15"/>
        <v>0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1.9600000000000002</v>
      </c>
      <c r="AA54" s="152">
        <f t="shared" si="21"/>
        <v>0.007686789976896492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/>
      <c r="G55" s="153">
        <f t="shared" si="22"/>
        <v>0</v>
      </c>
      <c r="H55" s="153"/>
      <c r="I55" s="153">
        <f t="shared" si="12"/>
        <v>0</v>
      </c>
      <c r="J55" s="153">
        <v>3.4000000000000004</v>
      </c>
      <c r="K55" s="153">
        <f t="shared" si="13"/>
        <v>0.09781357882623704</v>
      </c>
      <c r="L55" s="153">
        <v>19.23</v>
      </c>
      <c r="M55" s="153">
        <f t="shared" si="14"/>
        <v>0.3475994309708743</v>
      </c>
      <c r="N55" s="153">
        <v>54.96</v>
      </c>
      <c r="O55" s="153">
        <f t="shared" si="15"/>
        <v>2.354856677663998</v>
      </c>
      <c r="P55" s="153">
        <v>31.800000000000004</v>
      </c>
      <c r="Q55" s="153">
        <f t="shared" si="16"/>
        <v>1.4767138936487374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109.39000000000001</v>
      </c>
      <c r="AA55" s="153">
        <f t="shared" si="21"/>
        <v>0.4290091610064833</v>
      </c>
    </row>
    <row r="56" spans="1:27" s="2" customFormat="1" ht="12.75">
      <c r="A56" s="110" t="s">
        <v>204</v>
      </c>
      <c r="B56" s="151"/>
      <c r="C56" s="151"/>
      <c r="D56" s="151">
        <v>4.609999999999999</v>
      </c>
      <c r="E56" s="151">
        <f t="shared" si="22"/>
        <v>1.2924750476617695</v>
      </c>
      <c r="F56" s="151"/>
      <c r="G56" s="151">
        <f t="shared" si="22"/>
        <v>0</v>
      </c>
      <c r="H56" s="151">
        <v>2</v>
      </c>
      <c r="I56" s="151">
        <f t="shared" si="12"/>
        <v>0.18147008919254887</v>
      </c>
      <c r="J56" s="151">
        <v>10.8</v>
      </c>
      <c r="K56" s="151">
        <f t="shared" si="13"/>
        <v>0.31070195627157643</v>
      </c>
      <c r="L56" s="151">
        <v>2.83</v>
      </c>
      <c r="M56" s="151">
        <f t="shared" si="14"/>
        <v>0.05115477845281198</v>
      </c>
      <c r="N56" s="151">
        <v>59.23</v>
      </c>
      <c r="O56" s="151">
        <f t="shared" si="15"/>
        <v>2.5378122455975</v>
      </c>
      <c r="P56" s="151">
        <v>17.029999999999998</v>
      </c>
      <c r="Q56" s="151">
        <f t="shared" si="16"/>
        <v>0.7908313713471067</v>
      </c>
      <c r="R56" s="151">
        <v>3.9</v>
      </c>
      <c r="S56" s="151">
        <f t="shared" si="17"/>
        <v>0.9438528557599225</v>
      </c>
      <c r="T56" s="151">
        <v>0.1</v>
      </c>
      <c r="U56" s="151">
        <f t="shared" si="18"/>
        <v>0.010024258706068686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100.5</v>
      </c>
      <c r="AA56" s="151">
        <f t="shared" si="21"/>
        <v>0.3941440778969885</v>
      </c>
    </row>
    <row r="57" spans="1:27" s="2" customFormat="1" ht="12.75">
      <c r="A57" s="112" t="s">
        <v>205</v>
      </c>
      <c r="B57" s="152"/>
      <c r="C57" s="152"/>
      <c r="D57" s="152">
        <v>15.51</v>
      </c>
      <c r="E57" s="152">
        <f t="shared" si="22"/>
        <v>4.3484355725019626</v>
      </c>
      <c r="F57" s="152">
        <v>721.0599999999988</v>
      </c>
      <c r="G57" s="152">
        <f t="shared" si="22"/>
        <v>12.004301877243318</v>
      </c>
      <c r="H57" s="152">
        <v>371.15999999999997</v>
      </c>
      <c r="I57" s="152">
        <f t="shared" si="12"/>
        <v>33.67721915235322</v>
      </c>
      <c r="J57" s="152">
        <v>813.5000000000003</v>
      </c>
      <c r="K57" s="152">
        <f t="shared" si="13"/>
        <v>23.403337169159958</v>
      </c>
      <c r="L57" s="152">
        <v>3716.400000000001</v>
      </c>
      <c r="M57" s="152">
        <f t="shared" si="14"/>
        <v>67.17725040354433</v>
      </c>
      <c r="N57" s="152">
        <v>482.27999999999946</v>
      </c>
      <c r="O57" s="152">
        <f t="shared" si="15"/>
        <v>20.664124426924886</v>
      </c>
      <c r="P57" s="152">
        <v>163.12999999999997</v>
      </c>
      <c r="Q57" s="152">
        <f t="shared" si="16"/>
        <v>7.575356524242719</v>
      </c>
      <c r="R57" s="152">
        <v>57.260000000000005</v>
      </c>
      <c r="S57" s="152">
        <f t="shared" si="17"/>
        <v>13.857696030977737</v>
      </c>
      <c r="T57" s="152">
        <v>20.439999999999998</v>
      </c>
      <c r="U57" s="152">
        <f t="shared" si="18"/>
        <v>2.048958479520439</v>
      </c>
      <c r="V57" s="152">
        <v>120.5</v>
      </c>
      <c r="W57" s="152">
        <f t="shared" si="19"/>
        <v>4.611469355733721</v>
      </c>
      <c r="X57" s="152">
        <v>0.5700000000000001</v>
      </c>
      <c r="Y57" s="152">
        <f t="shared" si="20"/>
        <v>0.11101805504158309</v>
      </c>
      <c r="Z57" s="152">
        <f t="shared" si="23"/>
        <v>6481.8099999999995</v>
      </c>
      <c r="AA57" s="152">
        <f t="shared" si="21"/>
        <v>25.420567418442573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0.4</v>
      </c>
      <c r="G58" s="153">
        <f t="shared" si="22"/>
        <v>0.006659252698662157</v>
      </c>
      <c r="H58" s="153">
        <v>16.5</v>
      </c>
      <c r="I58" s="153">
        <f t="shared" si="12"/>
        <v>1.497128235838528</v>
      </c>
      <c r="J58" s="153"/>
      <c r="K58" s="153">
        <f t="shared" si="13"/>
        <v>0</v>
      </c>
      <c r="L58" s="153">
        <v>5</v>
      </c>
      <c r="M58" s="153">
        <f t="shared" si="14"/>
        <v>0.09037946723111656</v>
      </c>
      <c r="N58" s="153">
        <v>0.15</v>
      </c>
      <c r="O58" s="153">
        <f t="shared" si="15"/>
        <v>0.0064270105831440985</v>
      </c>
      <c r="P58" s="153"/>
      <c r="Q58" s="153">
        <f t="shared" si="16"/>
        <v>0</v>
      </c>
      <c r="R58" s="153"/>
      <c r="S58" s="153">
        <f t="shared" si="17"/>
        <v>0</v>
      </c>
      <c r="T58" s="153"/>
      <c r="U58" s="153">
        <f t="shared" si="18"/>
        <v>0</v>
      </c>
      <c r="V58" s="153">
        <v>15</v>
      </c>
      <c r="W58" s="153">
        <f t="shared" si="19"/>
        <v>0.5740418285145712</v>
      </c>
      <c r="X58" s="153"/>
      <c r="Y58" s="153">
        <f t="shared" si="20"/>
        <v>0</v>
      </c>
      <c r="Z58" s="153">
        <f t="shared" si="23"/>
        <v>37.05</v>
      </c>
      <c r="AA58" s="153">
        <f t="shared" si="21"/>
        <v>0.14530386155306887</v>
      </c>
    </row>
    <row r="59" spans="1:27" s="2" customFormat="1" ht="12.75">
      <c r="A59" s="110" t="s">
        <v>207</v>
      </c>
      <c r="B59" s="151"/>
      <c r="C59" s="151"/>
      <c r="D59" s="151">
        <v>0.13</v>
      </c>
      <c r="E59" s="151">
        <f t="shared" si="22"/>
        <v>0.0364472356173601</v>
      </c>
      <c r="F59" s="151">
        <v>11.489999999999997</v>
      </c>
      <c r="G59" s="151">
        <f t="shared" si="22"/>
        <v>0.1912870337690704</v>
      </c>
      <c r="H59" s="151">
        <v>2.4</v>
      </c>
      <c r="I59" s="151">
        <f t="shared" si="12"/>
        <v>0.2177641070310586</v>
      </c>
      <c r="J59" s="151">
        <v>21.2</v>
      </c>
      <c r="K59" s="151">
        <f t="shared" si="13"/>
        <v>0.6098964326812426</v>
      </c>
      <c r="L59" s="151">
        <v>36.75</v>
      </c>
      <c r="M59" s="151">
        <f t="shared" si="14"/>
        <v>0.6642890841487067</v>
      </c>
      <c r="N59" s="151">
        <v>9.360000000000001</v>
      </c>
      <c r="O59" s="151">
        <f t="shared" si="15"/>
        <v>0.40104546038819183</v>
      </c>
      <c r="P59" s="151">
        <v>0.27</v>
      </c>
      <c r="Q59" s="151">
        <f t="shared" si="16"/>
        <v>0.012538136832866639</v>
      </c>
      <c r="R59" s="151">
        <v>19.5</v>
      </c>
      <c r="S59" s="151">
        <f t="shared" si="17"/>
        <v>4.719264278799613</v>
      </c>
      <c r="T59" s="151">
        <v>1.6</v>
      </c>
      <c r="U59" s="151">
        <f t="shared" si="18"/>
        <v>0.16038813929709897</v>
      </c>
      <c r="V59" s="151">
        <v>0</v>
      </c>
      <c r="W59" s="151">
        <f t="shared" si="19"/>
        <v>0</v>
      </c>
      <c r="X59" s="151">
        <v>400</v>
      </c>
      <c r="Y59" s="151">
        <f t="shared" si="20"/>
        <v>77.90740704672496</v>
      </c>
      <c r="Z59" s="151">
        <f t="shared" si="23"/>
        <v>502.7</v>
      </c>
      <c r="AA59" s="151">
        <f t="shared" si="21"/>
        <v>1.9715047558091157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22"/>
        <v>0</v>
      </c>
      <c r="F60" s="152">
        <v>21.010000000000005</v>
      </c>
      <c r="G60" s="152">
        <f t="shared" si="22"/>
        <v>0.34977724799722987</v>
      </c>
      <c r="H60" s="152"/>
      <c r="I60" s="152">
        <f t="shared" si="12"/>
        <v>0</v>
      </c>
      <c r="J60" s="152">
        <v>166.1</v>
      </c>
      <c r="K60" s="152">
        <f t="shared" si="13"/>
        <v>4.778481012658227</v>
      </c>
      <c r="L60" s="152"/>
      <c r="M60" s="152">
        <f t="shared" si="14"/>
        <v>0</v>
      </c>
      <c r="N60" s="152">
        <v>17.07</v>
      </c>
      <c r="O60" s="152">
        <f t="shared" si="15"/>
        <v>0.7313938043617986</v>
      </c>
      <c r="P60" s="152">
        <v>27.5</v>
      </c>
      <c r="Q60" s="152">
        <f t="shared" si="16"/>
        <v>1.2770324551993797</v>
      </c>
      <c r="R60" s="152"/>
      <c r="S60" s="152">
        <f t="shared" si="17"/>
        <v>0</v>
      </c>
      <c r="T60" s="152"/>
      <c r="U60" s="152">
        <f t="shared" si="18"/>
        <v>0</v>
      </c>
      <c r="V60" s="152"/>
      <c r="W60" s="152">
        <f t="shared" si="19"/>
        <v>0</v>
      </c>
      <c r="X60" s="152"/>
      <c r="Y60" s="152">
        <f t="shared" si="20"/>
        <v>0</v>
      </c>
      <c r="Z60" s="152">
        <f t="shared" si="23"/>
        <v>231.68</v>
      </c>
      <c r="AA60" s="152">
        <f t="shared" si="21"/>
        <v>0.9086099499221323</v>
      </c>
    </row>
    <row r="61" spans="1:27" s="2" customFormat="1" ht="12.75">
      <c r="A61" s="109" t="s">
        <v>209</v>
      </c>
      <c r="B61" s="153"/>
      <c r="C61" s="153"/>
      <c r="D61" s="153">
        <v>287.61</v>
      </c>
      <c r="E61" s="153">
        <f t="shared" si="22"/>
        <v>80.63530335314569</v>
      </c>
      <c r="F61" s="153">
        <v>1001.2899999999998</v>
      </c>
      <c r="G61" s="153">
        <f t="shared" si="22"/>
        <v>16.669607836608574</v>
      </c>
      <c r="H61" s="153">
        <v>373.81</v>
      </c>
      <c r="I61" s="153">
        <f t="shared" si="12"/>
        <v>33.917667020533344</v>
      </c>
      <c r="J61" s="153">
        <v>282.84000000000003</v>
      </c>
      <c r="K61" s="153">
        <f t="shared" si="13"/>
        <v>8.13693901035673</v>
      </c>
      <c r="L61" s="153">
        <v>194.32</v>
      </c>
      <c r="M61" s="153">
        <f t="shared" si="14"/>
        <v>3.5125076144701137</v>
      </c>
      <c r="N61" s="153">
        <v>473.8999999999983</v>
      </c>
      <c r="O61" s="153">
        <f t="shared" si="15"/>
        <v>20.305068769013186</v>
      </c>
      <c r="P61" s="153">
        <v>111.82000000000002</v>
      </c>
      <c r="Q61" s="153">
        <f t="shared" si="16"/>
        <v>5.192646150559805</v>
      </c>
      <c r="R61" s="153">
        <v>4.8</v>
      </c>
      <c r="S61" s="153">
        <f t="shared" si="17"/>
        <v>1.1616650532429817</v>
      </c>
      <c r="T61" s="153">
        <v>162.99</v>
      </c>
      <c r="U61" s="153">
        <f t="shared" si="18"/>
        <v>16.33853926502135</v>
      </c>
      <c r="V61" s="153">
        <v>30</v>
      </c>
      <c r="W61" s="153">
        <f t="shared" si="19"/>
        <v>1.1480836570291424</v>
      </c>
      <c r="X61" s="153"/>
      <c r="Y61" s="153">
        <f t="shared" si="20"/>
        <v>0</v>
      </c>
      <c r="Z61" s="153">
        <f t="shared" si="23"/>
        <v>2923.3799999999983</v>
      </c>
      <c r="AA61" s="153">
        <f t="shared" si="21"/>
        <v>11.465004123805945</v>
      </c>
    </row>
    <row r="62" spans="1:27" s="2" customFormat="1" ht="12.75">
      <c r="A62" s="110" t="s">
        <v>210</v>
      </c>
      <c r="B62" s="151"/>
      <c r="C62" s="151"/>
      <c r="D62" s="151">
        <v>11.5</v>
      </c>
      <c r="E62" s="151">
        <f t="shared" si="22"/>
        <v>3.2241785353818546</v>
      </c>
      <c r="F62" s="151">
        <v>75</v>
      </c>
      <c r="G62" s="151">
        <f t="shared" si="22"/>
        <v>1.2486098809991544</v>
      </c>
      <c r="H62" s="151">
        <v>3.5</v>
      </c>
      <c r="I62" s="151">
        <f t="shared" si="12"/>
        <v>0.3175726560869605</v>
      </c>
      <c r="J62" s="151">
        <v>26.8</v>
      </c>
      <c r="K62" s="151">
        <f t="shared" si="13"/>
        <v>0.771001150747986</v>
      </c>
      <c r="L62" s="151">
        <v>12.25</v>
      </c>
      <c r="M62" s="151">
        <f t="shared" si="14"/>
        <v>0.22142969471623555</v>
      </c>
      <c r="N62" s="151">
        <v>7.049999999999999</v>
      </c>
      <c r="O62" s="151">
        <f t="shared" si="15"/>
        <v>0.30206949740777267</v>
      </c>
      <c r="P62" s="151">
        <v>24.54</v>
      </c>
      <c r="Q62" s="151">
        <f t="shared" si="16"/>
        <v>1.1395773254761008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>
        <v>2</v>
      </c>
      <c r="Y62" s="151">
        <f t="shared" si="20"/>
        <v>0.38953703523362476</v>
      </c>
      <c r="Z62" s="151">
        <f t="shared" si="23"/>
        <v>162.64000000000001</v>
      </c>
      <c r="AA62" s="151">
        <f t="shared" si="21"/>
        <v>0.6378466948175743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>
        <v>157</v>
      </c>
      <c r="G63" s="151">
        <f t="shared" si="22"/>
        <v>2.6137566842248967</v>
      </c>
      <c r="H63" s="151"/>
      <c r="I63" s="151">
        <f t="shared" si="12"/>
        <v>0</v>
      </c>
      <c r="J63" s="151">
        <v>15</v>
      </c>
      <c r="K63" s="151">
        <f t="shared" si="13"/>
        <v>0.43153049482163397</v>
      </c>
      <c r="L63" s="151">
        <v>7.5</v>
      </c>
      <c r="M63" s="151">
        <f t="shared" si="14"/>
        <v>0.13556920084667481</v>
      </c>
      <c r="N63" s="151">
        <v>6</v>
      </c>
      <c r="O63" s="151">
        <f t="shared" si="15"/>
        <v>0.257080423325764</v>
      </c>
      <c r="P63" s="151"/>
      <c r="Q63" s="151">
        <f t="shared" si="16"/>
        <v>0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185.5</v>
      </c>
      <c r="AA63" s="151">
        <f t="shared" si="21"/>
        <v>0.7274997656705608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22"/>
        <v>0</v>
      </c>
      <c r="F64" s="152">
        <v>149.5</v>
      </c>
      <c r="G64" s="152">
        <f t="shared" si="22"/>
        <v>2.488895696124981</v>
      </c>
      <c r="H64" s="152">
        <v>0</v>
      </c>
      <c r="I64" s="152">
        <f t="shared" si="12"/>
        <v>0</v>
      </c>
      <c r="J64" s="152">
        <v>610.8</v>
      </c>
      <c r="K64" s="152">
        <f t="shared" si="13"/>
        <v>17.571921749136933</v>
      </c>
      <c r="L64" s="152"/>
      <c r="M64" s="152">
        <f t="shared" si="14"/>
        <v>0</v>
      </c>
      <c r="N64" s="152"/>
      <c r="O64" s="152">
        <f t="shared" si="15"/>
        <v>0</v>
      </c>
      <c r="P64" s="152">
        <v>5.5</v>
      </c>
      <c r="Q64" s="152">
        <f t="shared" si="16"/>
        <v>0.25540649103987595</v>
      </c>
      <c r="R64" s="152">
        <v>0.7</v>
      </c>
      <c r="S64" s="152">
        <f t="shared" si="17"/>
        <v>0.16940948693126814</v>
      </c>
      <c r="T64" s="152">
        <v>13.95</v>
      </c>
      <c r="U64" s="152">
        <f t="shared" si="18"/>
        <v>1.3983840894965813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780.45</v>
      </c>
      <c r="AA64" s="152">
        <f t="shared" si="21"/>
        <v>3.0607934885045243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>
        <v>0.5</v>
      </c>
      <c r="K65" s="153">
        <f t="shared" si="13"/>
        <v>0.0143843498273878</v>
      </c>
      <c r="L65" s="153"/>
      <c r="M65" s="153">
        <f t="shared" si="14"/>
        <v>0</v>
      </c>
      <c r="N65" s="153"/>
      <c r="O65" s="153">
        <f t="shared" si="15"/>
        <v>0</v>
      </c>
      <c r="P65" s="153">
        <v>2.7</v>
      </c>
      <c r="Q65" s="153">
        <f t="shared" si="16"/>
        <v>0.12538136832866636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3.2</v>
      </c>
      <c r="AA65" s="153">
        <f t="shared" si="21"/>
        <v>0.012549861186769783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>
        <v>0.06</v>
      </c>
      <c r="G66" s="151">
        <f t="shared" si="22"/>
        <v>0.0009988879047993235</v>
      </c>
      <c r="H66" s="151">
        <v>3.19</v>
      </c>
      <c r="I66" s="151">
        <f t="shared" si="12"/>
        <v>0.2894447922621154</v>
      </c>
      <c r="J66" s="151">
        <v>368.76000000000005</v>
      </c>
      <c r="K66" s="151">
        <f t="shared" si="13"/>
        <v>10.60874568469505</v>
      </c>
      <c r="L66" s="151">
        <v>20.51</v>
      </c>
      <c r="M66" s="151">
        <f t="shared" si="14"/>
        <v>0.3707365745820401</v>
      </c>
      <c r="N66" s="151">
        <v>28</v>
      </c>
      <c r="O66" s="151">
        <f t="shared" si="15"/>
        <v>1.1997086421868985</v>
      </c>
      <c r="P66" s="151">
        <v>840.1</v>
      </c>
      <c r="Q66" s="151">
        <f t="shared" si="16"/>
        <v>39.01218056774541</v>
      </c>
      <c r="R66" s="151"/>
      <c r="S66" s="151">
        <f t="shared" si="17"/>
        <v>0</v>
      </c>
      <c r="T66" s="151"/>
      <c r="U66" s="151">
        <f t="shared" si="18"/>
        <v>0</v>
      </c>
      <c r="V66" s="151"/>
      <c r="W66" s="151">
        <f t="shared" si="19"/>
        <v>0</v>
      </c>
      <c r="X66" s="151">
        <v>1.75</v>
      </c>
      <c r="Y66" s="151">
        <f t="shared" si="20"/>
        <v>0.3408449058294217</v>
      </c>
      <c r="Z66" s="151">
        <f t="shared" si="23"/>
        <v>1262.3700000000001</v>
      </c>
      <c r="AA66" s="151">
        <f t="shared" si="21"/>
        <v>4.950802583232053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0.21000000000000002</v>
      </c>
      <c r="G67" s="152">
        <f t="shared" si="22"/>
        <v>0.0034961076667976328</v>
      </c>
      <c r="H67" s="152">
        <v>0.2</v>
      </c>
      <c r="I67" s="152">
        <f t="shared" si="12"/>
        <v>0.018147008919254887</v>
      </c>
      <c r="J67" s="152"/>
      <c r="K67" s="152">
        <f t="shared" si="13"/>
        <v>0</v>
      </c>
      <c r="L67" s="152">
        <v>0.03</v>
      </c>
      <c r="M67" s="152">
        <f t="shared" si="14"/>
        <v>0.0005422768033866994</v>
      </c>
      <c r="N67" s="152">
        <v>12.8</v>
      </c>
      <c r="O67" s="152">
        <f t="shared" si="15"/>
        <v>0.5484382364282965</v>
      </c>
      <c r="P67" s="152">
        <v>6.45</v>
      </c>
      <c r="Q67" s="152">
        <f t="shared" si="16"/>
        <v>0.29952215767403634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</v>
      </c>
      <c r="Y67" s="152">
        <f t="shared" si="20"/>
        <v>0</v>
      </c>
      <c r="Z67" s="152">
        <f t="shared" si="23"/>
        <v>19.69</v>
      </c>
      <c r="AA67" s="152">
        <f t="shared" si="21"/>
        <v>0.07722086461484282</v>
      </c>
    </row>
    <row r="68" spans="1:27" s="2" customFormat="1" ht="12.75">
      <c r="A68" s="115" t="s">
        <v>216</v>
      </c>
      <c r="B68" s="154"/>
      <c r="C68" s="154"/>
      <c r="D68" s="154">
        <v>21.43</v>
      </c>
      <c r="E68" s="154">
        <f t="shared" si="22"/>
        <v>6.008186609846361</v>
      </c>
      <c r="F68" s="154">
        <v>515.1700000000001</v>
      </c>
      <c r="G68" s="154">
        <f t="shared" si="22"/>
        <v>8.57661803192446</v>
      </c>
      <c r="H68" s="154">
        <v>198.39999999999995</v>
      </c>
      <c r="I68" s="154">
        <f t="shared" si="12"/>
        <v>18.001832847900843</v>
      </c>
      <c r="J68" s="154"/>
      <c r="K68" s="154">
        <f t="shared" si="13"/>
        <v>0</v>
      </c>
      <c r="L68" s="154">
        <v>76.25</v>
      </c>
      <c r="M68" s="154">
        <f t="shared" si="14"/>
        <v>1.3782868752745274</v>
      </c>
      <c r="N68" s="154">
        <v>162.16000000000008</v>
      </c>
      <c r="O68" s="154">
        <f t="shared" si="15"/>
        <v>6.948026907750984</v>
      </c>
      <c r="P68" s="154">
        <v>62.790000000000006</v>
      </c>
      <c r="Q68" s="154">
        <f t="shared" si="16"/>
        <v>2.9158133767988748</v>
      </c>
      <c r="R68" s="154">
        <v>8.1</v>
      </c>
      <c r="S68" s="154">
        <f t="shared" si="17"/>
        <v>1.9603097773475315</v>
      </c>
      <c r="T68" s="154">
        <v>204.9</v>
      </c>
      <c r="U68" s="154">
        <f t="shared" si="18"/>
        <v>20.539706088734736</v>
      </c>
      <c r="V68" s="154">
        <v>1677.8999999999999</v>
      </c>
      <c r="W68" s="154">
        <f t="shared" si="19"/>
        <v>64.21231893763992</v>
      </c>
      <c r="X68" s="154">
        <v>42</v>
      </c>
      <c r="Y68" s="154">
        <f t="shared" si="20"/>
        <v>8.18027773990612</v>
      </c>
      <c r="Z68" s="154">
        <f t="shared" si="23"/>
        <v>2969.1</v>
      </c>
      <c r="AA68" s="154">
        <f t="shared" si="21"/>
        <v>11.644310265511926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356.68</v>
      </c>
      <c r="E69" s="117">
        <f t="shared" si="24"/>
        <v>100.00000000000001</v>
      </c>
      <c r="F69" s="117">
        <f t="shared" si="24"/>
        <v>6006.679999999999</v>
      </c>
      <c r="G69" s="117">
        <f t="shared" si="24"/>
        <v>99.99999999999999</v>
      </c>
      <c r="H69" s="117">
        <f t="shared" si="24"/>
        <v>1102.11</v>
      </c>
      <c r="I69" s="117">
        <f t="shared" si="24"/>
        <v>100.00000000000001</v>
      </c>
      <c r="J69" s="117">
        <f t="shared" si="24"/>
        <v>3476.000000000001</v>
      </c>
      <c r="K69" s="117">
        <f t="shared" si="24"/>
        <v>99.99999999999999</v>
      </c>
      <c r="L69" s="117">
        <f t="shared" si="24"/>
        <v>5532.2300000000005</v>
      </c>
      <c r="M69" s="117">
        <f t="shared" si="24"/>
        <v>100</v>
      </c>
      <c r="N69" s="117">
        <f t="shared" si="24"/>
        <v>2333.899999999998</v>
      </c>
      <c r="O69" s="117">
        <f t="shared" si="24"/>
        <v>100.00000000000001</v>
      </c>
      <c r="P69" s="117">
        <f t="shared" si="24"/>
        <v>2153.43</v>
      </c>
      <c r="Q69" s="117">
        <f t="shared" si="24"/>
        <v>100.00000000000001</v>
      </c>
      <c r="R69" s="117">
        <f t="shared" si="24"/>
        <v>413.2</v>
      </c>
      <c r="S69" s="117">
        <f t="shared" si="24"/>
        <v>100</v>
      </c>
      <c r="T69" s="117">
        <f t="shared" si="24"/>
        <v>997.5800000000002</v>
      </c>
      <c r="U69" s="117">
        <f t="shared" si="24"/>
        <v>99.99999999999997</v>
      </c>
      <c r="V69" s="117">
        <f t="shared" si="24"/>
        <v>2613.0499999999997</v>
      </c>
      <c r="W69" s="117">
        <f t="shared" si="24"/>
        <v>100</v>
      </c>
      <c r="X69" s="117">
        <f t="shared" si="24"/>
        <v>513.4300000000001</v>
      </c>
      <c r="Y69" s="117">
        <f t="shared" si="24"/>
        <v>99.99999999999999</v>
      </c>
      <c r="Z69" s="117">
        <f t="shared" si="24"/>
        <v>25498.289999999994</v>
      </c>
      <c r="AA69" s="117">
        <f t="shared" si="24"/>
        <v>100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11.7109375" style="0" bestFit="1" customWidth="1"/>
    <col min="5" max="5" width="7.8515625" style="0" bestFit="1" customWidth="1"/>
    <col min="6" max="6" width="13.140625" style="0" bestFit="1" customWidth="1"/>
    <col min="7" max="7" width="7.8515625" style="0" bestFit="1" customWidth="1"/>
    <col min="8" max="8" width="13.140625" style="0" bestFit="1" customWidth="1"/>
    <col min="9" max="9" width="7.8515625" style="0" bestFit="1" customWidth="1"/>
    <col min="10" max="10" width="13.140625" style="0" bestFit="1" customWidth="1"/>
    <col min="11" max="11" width="7.8515625" style="0" bestFit="1" customWidth="1"/>
    <col min="12" max="12" width="13.140625" style="0" bestFit="1" customWidth="1"/>
    <col min="13" max="13" width="7.8515625" style="0" bestFit="1" customWidth="1"/>
    <col min="14" max="14" width="8.28125" style="0" bestFit="1" customWidth="1"/>
    <col min="15" max="17" width="7.8515625" style="0" bestFit="1" customWidth="1"/>
    <col min="18" max="18" width="7.421875" style="0" bestFit="1" customWidth="1"/>
    <col min="19" max="19" width="7.8515625" style="0" bestFit="1" customWidth="1"/>
    <col min="20" max="20" width="10.28125" style="0" bestFit="1" customWidth="1"/>
    <col min="21" max="21" width="7.8515625" style="0" bestFit="1" customWidth="1"/>
    <col min="22" max="22" width="11.7109375" style="0" bestFit="1" customWidth="1"/>
    <col min="23" max="23" width="7.8515625" style="0" bestFit="1" customWidth="1"/>
    <col min="24" max="24" width="8.8515625" style="0" bestFit="1" customWidth="1"/>
    <col min="25" max="25" width="7.8515625" style="0" bestFit="1" customWidth="1"/>
    <col min="26" max="26" width="9.7109375" style="0" bestFit="1" customWidth="1"/>
    <col min="27" max="27" width="7.8515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252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8">
      <c r="A5" s="197" t="s">
        <v>231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7" spans="1:27" ht="24.75" customHeight="1">
      <c r="A7" s="219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6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7" t="s">
        <v>253</v>
      </c>
      <c r="AA8" s="229" t="s">
        <v>3</v>
      </c>
    </row>
    <row r="9" spans="1:27" ht="24.75" customHeight="1">
      <c r="A9" s="220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8"/>
      <c r="AA9" s="203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24.59</v>
      </c>
      <c r="G10" s="133">
        <f aca="true" t="shared" si="1" ref="G10:G19">((F10/F$19*100))</f>
        <v>0.09207492854738412</v>
      </c>
      <c r="H10" s="134">
        <f>SUM(H30:H38)</f>
        <v>815.7</v>
      </c>
      <c r="I10" s="133">
        <f aca="true" t="shared" si="2" ref="I10:I19">((H10/H$19*100))</f>
        <v>6.814348476608413</v>
      </c>
      <c r="J10" s="118">
        <v>833.1</v>
      </c>
      <c r="K10" s="133">
        <f aca="true" t="shared" si="3" ref="K10:K19">((J10/J$19*100))</f>
        <v>7.1007036779446056</v>
      </c>
      <c r="L10" s="118">
        <v>1484.15</v>
      </c>
      <c r="M10" s="133">
        <f aca="true" t="shared" si="4" ref="M10:M19">((L10/L$19*100))</f>
        <v>9.805962003755488</v>
      </c>
      <c r="N10" s="134">
        <v>1660.97</v>
      </c>
      <c r="O10" s="133">
        <f aca="true" t="shared" si="5" ref="O10:O19">((N10/N$19*100))</f>
        <v>17.923356573329002</v>
      </c>
      <c r="P10" s="134">
        <f>SUM(P30:P38)</f>
        <v>649.9</v>
      </c>
      <c r="Q10" s="133">
        <f aca="true" t="shared" si="6" ref="Q10:S19">((P10/P$19*100))</f>
        <v>13.771898038368052</v>
      </c>
      <c r="R10" s="118">
        <f>SUM(R30:R38)</f>
        <v>994.07</v>
      </c>
      <c r="S10" s="133">
        <f t="shared" si="6"/>
        <v>60.582994076204876</v>
      </c>
      <c r="T10" s="118">
        <f>SUM(T30:T38)</f>
        <v>67.1</v>
      </c>
      <c r="U10" s="133">
        <f aca="true" t="shared" si="7" ref="U10:U19">((T10/T$19*100))</f>
        <v>18.328826244912452</v>
      </c>
      <c r="V10" s="118">
        <f>SUM(V30:V38)</f>
        <v>2</v>
      </c>
      <c r="W10" s="133">
        <f aca="true" t="shared" si="8" ref="W10:W19">((V10/V$19*100))</f>
        <v>0.12024650533593868</v>
      </c>
      <c r="X10" s="118">
        <f>SUM(X30:X38)</f>
        <v>5</v>
      </c>
      <c r="Y10" s="133">
        <f aca="true" t="shared" si="9" ref="Y10:Y19">((X10/X$19*100))</f>
        <v>8.854258898530192</v>
      </c>
      <c r="Z10" s="98">
        <f>SUM(B10+D10+F10+H10+J10+L10+N10+P10+T10+V10+X10+R10)</f>
        <v>6536.58</v>
      </c>
      <c r="AA10" s="133">
        <f aca="true" t="shared" si="10" ref="AA10:AA19">((Z10/Z$19*100))</f>
        <v>7.4231346174353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0</v>
      </c>
      <c r="E11" s="135">
        <f t="shared" si="0"/>
        <v>0</v>
      </c>
      <c r="F11" s="119">
        <v>3999.15</v>
      </c>
      <c r="G11" s="135">
        <f t="shared" si="1"/>
        <v>14.974438816603142</v>
      </c>
      <c r="H11" s="136">
        <f>SUM(H39:H46)</f>
        <v>1073.44</v>
      </c>
      <c r="I11" s="135">
        <f t="shared" si="2"/>
        <v>8.967505490658986</v>
      </c>
      <c r="J11" s="119">
        <v>247.91</v>
      </c>
      <c r="K11" s="135">
        <f t="shared" si="3"/>
        <v>2.1129941769286367</v>
      </c>
      <c r="L11" s="119">
        <v>7249.31</v>
      </c>
      <c r="M11" s="135">
        <f t="shared" si="4"/>
        <v>47.89708480507004</v>
      </c>
      <c r="N11" s="136">
        <v>948.01</v>
      </c>
      <c r="O11" s="135">
        <f t="shared" si="5"/>
        <v>10.229878483706285</v>
      </c>
      <c r="P11" s="136">
        <f>SUM(P39:P46)</f>
        <v>1832.45</v>
      </c>
      <c r="Q11" s="135">
        <f t="shared" si="6"/>
        <v>38.83107333498621</v>
      </c>
      <c r="R11" s="119">
        <f>SUM(R39:R46)</f>
        <v>173</v>
      </c>
      <c r="S11" s="135">
        <f t="shared" si="6"/>
        <v>10.543380219887375</v>
      </c>
      <c r="T11" s="119">
        <f>SUM(T39:T46)</f>
        <v>58.8</v>
      </c>
      <c r="U11" s="135">
        <f t="shared" si="7"/>
        <v>16.06162419077276</v>
      </c>
      <c r="V11" s="119">
        <f>SUM(V39:V46)</f>
        <v>466.45</v>
      </c>
      <c r="W11" s="135">
        <f t="shared" si="8"/>
        <v>28.0444912069743</v>
      </c>
      <c r="X11" s="119">
        <f>SUM(X39:X46)</f>
        <v>17</v>
      </c>
      <c r="Y11" s="135">
        <f t="shared" si="9"/>
        <v>30.10448025500266</v>
      </c>
      <c r="Z11" s="101">
        <f aca="true" t="shared" si="11" ref="Z11:Z18">SUM(B11+D11+F11+H11+J11+L11+N11+P11+T11+V11+X11+R11)</f>
        <v>16065.520000000002</v>
      </c>
      <c r="AA11" s="135">
        <f t="shared" si="10"/>
        <v>18.244482230631185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0</v>
      </c>
      <c r="E12" s="135">
        <f t="shared" si="0"/>
        <v>0</v>
      </c>
      <c r="F12" s="119">
        <v>36.16</v>
      </c>
      <c r="G12" s="135">
        <f t="shared" si="1"/>
        <v>0.13539769891311143</v>
      </c>
      <c r="H12" s="136">
        <f>SUM(H47:H52)</f>
        <v>1.5</v>
      </c>
      <c r="I12" s="135">
        <f t="shared" si="2"/>
        <v>0.012530982855109256</v>
      </c>
      <c r="J12" s="119">
        <v>185.31</v>
      </c>
      <c r="K12" s="135">
        <f t="shared" si="3"/>
        <v>1.579439921449904</v>
      </c>
      <c r="L12" s="119">
        <v>575.7</v>
      </c>
      <c r="M12" s="135">
        <f t="shared" si="4"/>
        <v>3.8037208675417142</v>
      </c>
      <c r="N12" s="136">
        <v>476.77</v>
      </c>
      <c r="O12" s="135">
        <f t="shared" si="5"/>
        <v>5.144776072696117</v>
      </c>
      <c r="P12" s="136">
        <f>SUM(P47:P52)</f>
        <v>88.40999999999998</v>
      </c>
      <c r="Q12" s="135">
        <f t="shared" si="6"/>
        <v>1.8734782359934132</v>
      </c>
      <c r="R12" s="119">
        <f>SUM(R47:R52)</f>
        <v>17</v>
      </c>
      <c r="S12" s="135">
        <f t="shared" si="6"/>
        <v>1.0360547036883547</v>
      </c>
      <c r="T12" s="119">
        <f>SUM(T47:T52)</f>
        <v>1.5</v>
      </c>
      <c r="U12" s="135">
        <f t="shared" si="7"/>
        <v>0.4097353109891011</v>
      </c>
      <c r="V12" s="119">
        <f>SUM(V47:V52)</f>
        <v>17.2</v>
      </c>
      <c r="W12" s="135">
        <f t="shared" si="8"/>
        <v>1.0341199458890726</v>
      </c>
      <c r="X12" s="119">
        <f>SUM(X47:X52)</f>
        <v>0.02</v>
      </c>
      <c r="Y12" s="135">
        <f t="shared" si="9"/>
        <v>0.03541703559412077</v>
      </c>
      <c r="Z12" s="101">
        <f t="shared" si="11"/>
        <v>1399.5700000000002</v>
      </c>
      <c r="AA12" s="135">
        <f t="shared" si="10"/>
        <v>1.5893933091194363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</v>
      </c>
      <c r="E13" s="135">
        <f t="shared" si="0"/>
        <v>0</v>
      </c>
      <c r="F13" s="119">
        <v>505.61</v>
      </c>
      <c r="G13" s="135">
        <f t="shared" si="1"/>
        <v>1.8932088093876736</v>
      </c>
      <c r="H13" s="136">
        <f>SUM(H53:H54)</f>
        <v>3</v>
      </c>
      <c r="I13" s="135">
        <f t="shared" si="2"/>
        <v>0.02506196571021851</v>
      </c>
      <c r="J13" s="119">
        <v>63.5</v>
      </c>
      <c r="K13" s="135">
        <f t="shared" si="3"/>
        <v>0.5412251633051045</v>
      </c>
      <c r="L13" s="119">
        <v>67.21</v>
      </c>
      <c r="M13" s="135">
        <f t="shared" si="4"/>
        <v>0.4440647550937616</v>
      </c>
      <c r="N13" s="136">
        <v>180.19</v>
      </c>
      <c r="O13" s="135">
        <f t="shared" si="5"/>
        <v>1.944411772005607</v>
      </c>
      <c r="P13" s="136">
        <f>SUM(P53:P54)</f>
        <v>58.09000000000001</v>
      </c>
      <c r="Q13" s="135">
        <f t="shared" si="6"/>
        <v>1.2309733144311437</v>
      </c>
      <c r="R13" s="119">
        <f>SUM(R53:R54)</f>
        <v>8</v>
      </c>
      <c r="S13" s="135">
        <f t="shared" si="6"/>
        <v>0.4875551546768728</v>
      </c>
      <c r="T13" s="119">
        <f>SUM(T53:T54)</f>
        <v>2.5</v>
      </c>
      <c r="U13" s="135">
        <f t="shared" si="7"/>
        <v>0.6828921849818351</v>
      </c>
      <c r="V13" s="119">
        <f>SUM(V53:V54)</f>
        <v>1.1</v>
      </c>
      <c r="W13" s="135">
        <f t="shared" si="8"/>
        <v>0.06613557793476628</v>
      </c>
      <c r="X13" s="119">
        <f>SUM(X53:X54)</f>
        <v>0</v>
      </c>
      <c r="Y13" s="135">
        <f t="shared" si="9"/>
        <v>0</v>
      </c>
      <c r="Z13" s="101">
        <f t="shared" si="11"/>
        <v>889.2</v>
      </c>
      <c r="AA13" s="135">
        <f t="shared" si="10"/>
        <v>1.00980196093729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9</v>
      </c>
      <c r="E14" s="135">
        <f t="shared" si="0"/>
        <v>0.18752109612331386</v>
      </c>
      <c r="F14" s="119">
        <v>1707.27</v>
      </c>
      <c r="G14" s="135">
        <f t="shared" si="1"/>
        <v>6.392710990691033</v>
      </c>
      <c r="H14" s="136">
        <f>SUM(H55:H57)</f>
        <v>6135.7800000000025</v>
      </c>
      <c r="I14" s="135">
        <f t="shared" si="2"/>
        <v>51.25823598848154</v>
      </c>
      <c r="J14" s="119">
        <v>1612.18</v>
      </c>
      <c r="K14" s="135">
        <f t="shared" si="3"/>
        <v>13.740982421688555</v>
      </c>
      <c r="L14" s="119">
        <v>2135.3</v>
      </c>
      <c r="M14" s="135">
        <f t="shared" si="4"/>
        <v>14.108190322150115</v>
      </c>
      <c r="N14" s="136">
        <v>2721.55</v>
      </c>
      <c r="O14" s="135">
        <f t="shared" si="5"/>
        <v>29.367966358298798</v>
      </c>
      <c r="P14" s="136">
        <f>SUM(P55:P57)</f>
        <v>1183.3399999999997</v>
      </c>
      <c r="Q14" s="135">
        <f t="shared" si="6"/>
        <v>25.07591602511532</v>
      </c>
      <c r="R14" s="119">
        <f>SUM(R55:R57)</f>
        <v>109.7</v>
      </c>
      <c r="S14" s="135">
        <f t="shared" si="6"/>
        <v>6.685600058506619</v>
      </c>
      <c r="T14" s="119">
        <f>SUM(T55:T57)</f>
        <v>3.1</v>
      </c>
      <c r="U14" s="135">
        <f t="shared" si="7"/>
        <v>0.8467863093774756</v>
      </c>
      <c r="V14" s="119">
        <f>SUM(V55:V57)</f>
        <v>705.4</v>
      </c>
      <c r="W14" s="135">
        <f t="shared" si="8"/>
        <v>42.41094243198557</v>
      </c>
      <c r="X14" s="119">
        <f>SUM(X55:X57)</f>
        <v>0.89</v>
      </c>
      <c r="Y14" s="135">
        <f t="shared" si="9"/>
        <v>1.5760580839383742</v>
      </c>
      <c r="Z14" s="101">
        <f t="shared" si="11"/>
        <v>16323.510000000002</v>
      </c>
      <c r="AA14" s="135">
        <f t="shared" si="10"/>
        <v>18.537463346130746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v>40.98</v>
      </c>
      <c r="G15" s="135">
        <f t="shared" si="1"/>
        <v>0.15344573289433922</v>
      </c>
      <c r="H15" s="136">
        <f>SUM(H58:H60)</f>
        <v>13.3</v>
      </c>
      <c r="I15" s="135">
        <f t="shared" si="2"/>
        <v>0.11110804798196874</v>
      </c>
      <c r="J15" s="119">
        <v>81.9</v>
      </c>
      <c r="K15" s="135">
        <f t="shared" si="3"/>
        <v>0.6980526121998119</v>
      </c>
      <c r="L15" s="119">
        <v>38.12</v>
      </c>
      <c r="M15" s="135">
        <f t="shared" si="4"/>
        <v>0.2518635391187947</v>
      </c>
      <c r="N15" s="136">
        <v>14.08</v>
      </c>
      <c r="O15" s="135">
        <f t="shared" si="5"/>
        <v>0.15193583300870717</v>
      </c>
      <c r="P15" s="136">
        <f>SUM(P58:P60)</f>
        <v>44.65</v>
      </c>
      <c r="Q15" s="135">
        <f t="shared" si="6"/>
        <v>0.9461690220235938</v>
      </c>
      <c r="R15" s="119">
        <f>SUM(R58:R60)</f>
        <v>0.85</v>
      </c>
      <c r="S15" s="135">
        <f t="shared" si="6"/>
        <v>0.05180273518441774</v>
      </c>
      <c r="T15" s="119">
        <f>SUM(T58:T60)</f>
        <v>28.5</v>
      </c>
      <c r="U15" s="135">
        <f t="shared" si="7"/>
        <v>7.784970908792921</v>
      </c>
      <c r="V15" s="119">
        <f>SUM(V58:V60)</f>
        <v>2</v>
      </c>
      <c r="W15" s="135">
        <f t="shared" si="8"/>
        <v>0.12024650533593868</v>
      </c>
      <c r="X15" s="119">
        <f>SUM(X58:X60)</f>
        <v>1.54</v>
      </c>
      <c r="Y15" s="135">
        <f t="shared" si="9"/>
        <v>2.7271117407473</v>
      </c>
      <c r="Z15" s="101">
        <f t="shared" si="11"/>
        <v>265.9200000000001</v>
      </c>
      <c r="AA15" s="135">
        <f t="shared" si="10"/>
        <v>0.3019866593032436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0</v>
      </c>
      <c r="E16" s="135">
        <f t="shared" si="0"/>
        <v>0</v>
      </c>
      <c r="F16" s="119">
        <v>17716.54</v>
      </c>
      <c r="G16" s="135">
        <f t="shared" si="1"/>
        <v>66.33790787339866</v>
      </c>
      <c r="H16" s="136">
        <f>SUM(H61:H64)</f>
        <v>3378.79</v>
      </c>
      <c r="I16" s="135">
        <f t="shared" si="2"/>
        <v>28.2263730406764</v>
      </c>
      <c r="J16" s="119">
        <v>8616.1</v>
      </c>
      <c r="K16" s="135">
        <f t="shared" si="3"/>
        <v>73.4370099142222</v>
      </c>
      <c r="L16" s="119">
        <v>3386.14</v>
      </c>
      <c r="M16" s="135">
        <f t="shared" si="4"/>
        <v>22.372644395375538</v>
      </c>
      <c r="N16" s="136">
        <v>1252.31</v>
      </c>
      <c r="O16" s="135">
        <f t="shared" si="5"/>
        <v>13.513548511018044</v>
      </c>
      <c r="P16" s="136">
        <f>SUM(P61:P64)</f>
        <v>322.11999999999995</v>
      </c>
      <c r="Q16" s="135">
        <f t="shared" si="6"/>
        <v>6.825979067732138</v>
      </c>
      <c r="R16" s="119">
        <f>SUM(R61:R64)</f>
        <v>106.85000000000001</v>
      </c>
      <c r="S16" s="135">
        <f t="shared" si="6"/>
        <v>6.511908534652984</v>
      </c>
      <c r="T16" s="119">
        <f>SUM(T61:T64)</f>
        <v>93.84000000000002</v>
      </c>
      <c r="U16" s="135">
        <f t="shared" si="7"/>
        <v>25.633041055478166</v>
      </c>
      <c r="V16" s="119">
        <f>SUM(V61:V64)</f>
        <v>350</v>
      </c>
      <c r="W16" s="135">
        <f t="shared" si="8"/>
        <v>21.04313843378927</v>
      </c>
      <c r="X16" s="119">
        <f>SUM(X61:X64)</f>
        <v>2.02</v>
      </c>
      <c r="Y16" s="135">
        <f t="shared" si="9"/>
        <v>3.577120595006198</v>
      </c>
      <c r="Z16" s="101">
        <f t="shared" si="11"/>
        <v>35224.70999999999</v>
      </c>
      <c r="AA16" s="135">
        <f t="shared" si="10"/>
        <v>40.002228105541334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140</v>
      </c>
      <c r="G17" s="135">
        <f t="shared" si="1"/>
        <v>0.5242167546414713</v>
      </c>
      <c r="H17" s="136">
        <f>SUM(H65:H67)</f>
        <v>45</v>
      </c>
      <c r="I17" s="135">
        <f t="shared" si="2"/>
        <v>0.37592948565327766</v>
      </c>
      <c r="J17" s="119">
        <v>92.64</v>
      </c>
      <c r="K17" s="135">
        <f t="shared" si="3"/>
        <v>0.7895921122611791</v>
      </c>
      <c r="L17" s="119">
        <v>153.79</v>
      </c>
      <c r="M17" s="135">
        <f t="shared" si="4"/>
        <v>1.0161094879611605</v>
      </c>
      <c r="N17" s="136">
        <v>36.43</v>
      </c>
      <c r="O17" s="135">
        <f t="shared" si="5"/>
        <v>0.3931123861155684</v>
      </c>
      <c r="P17" s="136">
        <f>SUM(P65:P67)</f>
        <v>57.85</v>
      </c>
      <c r="Q17" s="135">
        <f t="shared" si="6"/>
        <v>1.2258875234952944</v>
      </c>
      <c r="R17" s="119">
        <f>SUM(R65:R67)</f>
        <v>221.27</v>
      </c>
      <c r="S17" s="135">
        <f t="shared" si="6"/>
        <v>13.485166134418957</v>
      </c>
      <c r="T17" s="119">
        <f>SUM(T65:T67)</f>
        <v>5</v>
      </c>
      <c r="U17" s="135">
        <f t="shared" si="7"/>
        <v>1.3657843699636703</v>
      </c>
      <c r="V17" s="119">
        <f>SUM(V65:V67)</f>
        <v>0</v>
      </c>
      <c r="W17" s="135">
        <f t="shared" si="8"/>
        <v>0</v>
      </c>
      <c r="X17" s="119">
        <f>SUM(X65:X67)</f>
        <v>0</v>
      </c>
      <c r="Y17" s="135">
        <f t="shared" si="9"/>
        <v>0</v>
      </c>
      <c r="Z17" s="101">
        <f t="shared" si="11"/>
        <v>751.9799999999999</v>
      </c>
      <c r="AA17" s="135">
        <f t="shared" si="10"/>
        <v>0.8539708486118118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4790.46</v>
      </c>
      <c r="E18" s="137">
        <f t="shared" si="0"/>
        <v>99.8124789038767</v>
      </c>
      <c r="F18" s="120">
        <v>2536.21</v>
      </c>
      <c r="G18" s="137">
        <f t="shared" si="1"/>
        <v>9.496598394923184</v>
      </c>
      <c r="H18" s="138">
        <f>SUM(H68)</f>
        <v>503.81999999999994</v>
      </c>
      <c r="I18" s="137">
        <f t="shared" si="2"/>
        <v>4.208906521374097</v>
      </c>
      <c r="J18" s="120">
        <v>0</v>
      </c>
      <c r="K18" s="137">
        <f t="shared" si="3"/>
        <v>0</v>
      </c>
      <c r="L18" s="120">
        <v>45.46</v>
      </c>
      <c r="M18" s="137">
        <f t="shared" si="4"/>
        <v>0.300359823933379</v>
      </c>
      <c r="N18" s="138">
        <v>1976.76</v>
      </c>
      <c r="O18" s="137">
        <f t="shared" si="5"/>
        <v>21.331014009821875</v>
      </c>
      <c r="P18" s="138">
        <f>SUM(P68)</f>
        <v>482.22000000000014</v>
      </c>
      <c r="Q18" s="137">
        <f t="shared" si="6"/>
        <v>10.218625437854815</v>
      </c>
      <c r="R18" s="120">
        <f>SUM(R68)</f>
        <v>10.1</v>
      </c>
      <c r="S18" s="137">
        <f t="shared" si="6"/>
        <v>0.6155383827795519</v>
      </c>
      <c r="T18" s="120">
        <f>SUM(T68)</f>
        <v>105.75</v>
      </c>
      <c r="U18" s="137">
        <f t="shared" si="7"/>
        <v>28.886339424731627</v>
      </c>
      <c r="V18" s="120">
        <f>SUM(V68)</f>
        <v>119.1</v>
      </c>
      <c r="W18" s="137">
        <f t="shared" si="8"/>
        <v>7.160679392755148</v>
      </c>
      <c r="X18" s="120">
        <f>SUM(X68)</f>
        <v>30</v>
      </c>
      <c r="Y18" s="137">
        <f t="shared" si="9"/>
        <v>53.12555339118116</v>
      </c>
      <c r="Z18" s="104">
        <f t="shared" si="11"/>
        <v>10599.88</v>
      </c>
      <c r="AA18" s="137">
        <f t="shared" si="10"/>
        <v>12.037538922289652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4799.46</v>
      </c>
      <c r="E19" s="141">
        <f t="shared" si="0"/>
        <v>100</v>
      </c>
      <c r="F19" s="140">
        <f>SUM(F10:F18)</f>
        <v>26706.510000000002</v>
      </c>
      <c r="G19" s="141">
        <f t="shared" si="1"/>
        <v>100</v>
      </c>
      <c r="H19" s="140">
        <f>SUM(H10:H18)</f>
        <v>11970.330000000002</v>
      </c>
      <c r="I19" s="141">
        <f t="shared" si="2"/>
        <v>100</v>
      </c>
      <c r="J19" s="140">
        <f>SUM(J10:J18)</f>
        <v>11732.64</v>
      </c>
      <c r="K19" s="141">
        <f t="shared" si="3"/>
        <v>100</v>
      </c>
      <c r="L19" s="140">
        <f>SUM(L10:L18)</f>
        <v>15135.180000000002</v>
      </c>
      <c r="M19" s="141">
        <f t="shared" si="4"/>
        <v>100</v>
      </c>
      <c r="N19" s="117">
        <f>SUM(N10:N18)</f>
        <v>9267.07</v>
      </c>
      <c r="O19" s="141">
        <f t="shared" si="5"/>
        <v>100</v>
      </c>
      <c r="P19" s="117">
        <f>SUM(P10:P18)</f>
        <v>4719.030000000001</v>
      </c>
      <c r="Q19" s="141">
        <f t="shared" si="6"/>
        <v>100</v>
      </c>
      <c r="R19" s="117">
        <f>SUM(R10:R18)</f>
        <v>1640.84</v>
      </c>
      <c r="S19" s="141">
        <f t="shared" si="6"/>
        <v>100</v>
      </c>
      <c r="T19" s="140">
        <f>SUM(T10:T18)</f>
        <v>366.09</v>
      </c>
      <c r="U19" s="141">
        <f t="shared" si="7"/>
        <v>100</v>
      </c>
      <c r="V19" s="140">
        <f>SUM(V10:V18)</f>
        <v>1663.25</v>
      </c>
      <c r="W19" s="141">
        <f t="shared" si="8"/>
        <v>100</v>
      </c>
      <c r="X19" s="140">
        <f>SUM(X10:X18)</f>
        <v>56.47</v>
      </c>
      <c r="Y19" s="141">
        <f t="shared" si="9"/>
        <v>100</v>
      </c>
      <c r="Z19" s="117">
        <f>SUM(Z10:Z18)</f>
        <v>88056.87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30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1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7" t="s">
        <v>253</v>
      </c>
      <c r="AA28" s="229" t="s">
        <v>3</v>
      </c>
    </row>
    <row r="29" spans="1:27" s="2" customFormat="1" ht="15">
      <c r="A29" s="232"/>
      <c r="B29" s="131" t="s">
        <v>253</v>
      </c>
      <c r="C29" s="131" t="s">
        <v>3</v>
      </c>
      <c r="D29" s="131" t="s">
        <v>253</v>
      </c>
      <c r="E29" s="131" t="s">
        <v>3</v>
      </c>
      <c r="F29" s="131" t="s">
        <v>253</v>
      </c>
      <c r="G29" s="131" t="s">
        <v>3</v>
      </c>
      <c r="H29" s="131" t="s">
        <v>253</v>
      </c>
      <c r="I29" s="131" t="s">
        <v>3</v>
      </c>
      <c r="J29" s="131" t="s">
        <v>253</v>
      </c>
      <c r="K29" s="131" t="s">
        <v>3</v>
      </c>
      <c r="L29" s="131" t="s">
        <v>253</v>
      </c>
      <c r="M29" s="131" t="s">
        <v>3</v>
      </c>
      <c r="N29" s="132" t="s">
        <v>253</v>
      </c>
      <c r="O29" s="131" t="s">
        <v>3</v>
      </c>
      <c r="P29" s="131" t="s">
        <v>253</v>
      </c>
      <c r="Q29" s="131" t="s">
        <v>3</v>
      </c>
      <c r="R29" s="131" t="s">
        <v>253</v>
      </c>
      <c r="S29" s="131" t="s">
        <v>3</v>
      </c>
      <c r="T29" s="131" t="s">
        <v>253</v>
      </c>
      <c r="U29" s="131" t="s">
        <v>3</v>
      </c>
      <c r="V29" s="131" t="s">
        <v>253</v>
      </c>
      <c r="W29" s="131" t="s">
        <v>3</v>
      </c>
      <c r="X29" s="131" t="s">
        <v>253</v>
      </c>
      <c r="Y29" s="131" t="s">
        <v>3</v>
      </c>
      <c r="Z29" s="228"/>
      <c r="AA29" s="203"/>
    </row>
    <row r="30" spans="1:27" s="2" customFormat="1" ht="12.75">
      <c r="A30" s="109" t="s">
        <v>178</v>
      </c>
      <c r="B30" s="111"/>
      <c r="C30" s="111"/>
      <c r="D30" s="111"/>
      <c r="E30" s="151">
        <f>((D30/D$69*100))</f>
        <v>0</v>
      </c>
      <c r="F30" s="111"/>
      <c r="G30" s="151">
        <f>((F30/F$69*100))</f>
        <v>0</v>
      </c>
      <c r="H30" s="111"/>
      <c r="I30" s="151">
        <f aca="true" t="shared" si="12" ref="I30:I68">((H30/H$69*100))</f>
        <v>0</v>
      </c>
      <c r="J30" s="111"/>
      <c r="K30" s="151">
        <f aca="true" t="shared" si="13" ref="K30:K68">((J30/J$69*100))</f>
        <v>0</v>
      </c>
      <c r="L30" s="111">
        <v>100.1</v>
      </c>
      <c r="M30" s="151">
        <f aca="true" t="shared" si="14" ref="M30:M68">((L30/L$69*100))</f>
        <v>0.6613730395013472</v>
      </c>
      <c r="N30" s="111">
        <v>24.52</v>
      </c>
      <c r="O30" s="151">
        <f aca="true" t="shared" si="15" ref="O30:O68">((N30/N$69*100))</f>
        <v>0.2645928000975497</v>
      </c>
      <c r="P30" s="111">
        <v>0.81</v>
      </c>
      <c r="Q30" s="151">
        <f aca="true" t="shared" si="16" ref="Q30:Q68">((P30/P$69*100))</f>
        <v>0.017164544408490728</v>
      </c>
      <c r="R30" s="111"/>
      <c r="S30" s="151">
        <f aca="true" t="shared" si="17" ref="S30:S68">((R30/R$69*100))</f>
        <v>0</v>
      </c>
      <c r="T30" s="111"/>
      <c r="U30" s="151">
        <f aca="true" t="shared" si="18" ref="U30:U68">((T30/T$69*100))</f>
        <v>0</v>
      </c>
      <c r="V30" s="111"/>
      <c r="W30" s="151">
        <f aca="true" t="shared" si="19" ref="W30:W68">((V30/V$69*100))</f>
        <v>0</v>
      </c>
      <c r="X30" s="111">
        <v>1</v>
      </c>
      <c r="Y30" s="151">
        <f aca="true" t="shared" si="20" ref="Y30:Y68">((X30/X$69*100))</f>
        <v>1.7708517797060386</v>
      </c>
      <c r="Z30" s="151">
        <f>B30+D30+F30+H30+J30+L30+N30+P30+R30+T30+V30+X30</f>
        <v>126.42999999999999</v>
      </c>
      <c r="AA30" s="151">
        <f aca="true" t="shared" si="21" ref="AA30:AA68">((Z30/Z$19*100))</f>
        <v>0.14357766747784698</v>
      </c>
    </row>
    <row r="31" spans="1:27" s="2" customFormat="1" ht="12.75">
      <c r="A31" s="110" t="s">
        <v>179</v>
      </c>
      <c r="B31" s="111"/>
      <c r="C31" s="111"/>
      <c r="D31" s="111"/>
      <c r="E31" s="151">
        <f aca="true" t="shared" si="22" ref="E31:G68">((D31/D$69*100))</f>
        <v>0</v>
      </c>
      <c r="F31" s="111">
        <v>7</v>
      </c>
      <c r="G31" s="151">
        <f t="shared" si="22"/>
        <v>0.02621083773207358</v>
      </c>
      <c r="H31" s="111">
        <v>2.4999999999999996</v>
      </c>
      <c r="I31" s="151">
        <f t="shared" si="12"/>
        <v>0.020884971425182086</v>
      </c>
      <c r="J31" s="111">
        <v>0.8</v>
      </c>
      <c r="K31" s="151">
        <f t="shared" si="13"/>
        <v>0.006818584734552496</v>
      </c>
      <c r="L31" s="111">
        <v>490.78</v>
      </c>
      <c r="M31" s="151">
        <f t="shared" si="14"/>
        <v>3.242643959305406</v>
      </c>
      <c r="N31" s="111">
        <v>155.74000000000004</v>
      </c>
      <c r="O31" s="151">
        <f t="shared" si="15"/>
        <v>1.680574334714209</v>
      </c>
      <c r="P31" s="111">
        <v>45.970000000000006</v>
      </c>
      <c r="Q31" s="151">
        <f t="shared" si="16"/>
        <v>0.974140872170764</v>
      </c>
      <c r="R31" s="111">
        <v>19</v>
      </c>
      <c r="S31" s="151">
        <f t="shared" si="17"/>
        <v>1.1579434923575729</v>
      </c>
      <c r="T31" s="111">
        <v>33.15</v>
      </c>
      <c r="U31" s="151">
        <f t="shared" si="18"/>
        <v>9.055150372859133</v>
      </c>
      <c r="V31" s="111"/>
      <c r="W31" s="151">
        <f t="shared" si="19"/>
        <v>0</v>
      </c>
      <c r="X31" s="111"/>
      <c r="Y31" s="151">
        <f t="shared" si="20"/>
        <v>0</v>
      </c>
      <c r="Z31" s="151">
        <f aca="true" t="shared" si="23" ref="Z31:Z68">B31+D31+F31+H31+J31+L31+N31+P31+R31+T31+V31+X31</f>
        <v>754.94</v>
      </c>
      <c r="AA31" s="151">
        <f t="shared" si="21"/>
        <v>0.857332312629327</v>
      </c>
    </row>
    <row r="32" spans="1:27" s="2" customFormat="1" ht="12.75">
      <c r="A32" s="110" t="s">
        <v>180</v>
      </c>
      <c r="B32" s="111"/>
      <c r="C32" s="111"/>
      <c r="D32" s="111"/>
      <c r="E32" s="151">
        <f t="shared" si="22"/>
        <v>0</v>
      </c>
      <c r="F32" s="111"/>
      <c r="G32" s="151">
        <f t="shared" si="22"/>
        <v>0</v>
      </c>
      <c r="H32" s="111">
        <v>1.2</v>
      </c>
      <c r="I32" s="151">
        <f t="shared" si="12"/>
        <v>0.010024786284087404</v>
      </c>
      <c r="J32" s="111"/>
      <c r="K32" s="151">
        <f t="shared" si="13"/>
        <v>0</v>
      </c>
      <c r="L32" s="111">
        <v>335.15</v>
      </c>
      <c r="M32" s="151">
        <f t="shared" si="14"/>
        <v>2.214377364524241</v>
      </c>
      <c r="N32" s="111"/>
      <c r="O32" s="151">
        <f t="shared" si="15"/>
        <v>0</v>
      </c>
      <c r="P32" s="111">
        <v>14.899999999999999</v>
      </c>
      <c r="Q32" s="151">
        <f t="shared" si="16"/>
        <v>0.3157428539339652</v>
      </c>
      <c r="R32" s="111">
        <v>12.6</v>
      </c>
      <c r="S32" s="151">
        <f t="shared" si="17"/>
        <v>0.7678993686160748</v>
      </c>
      <c r="T32" s="111"/>
      <c r="U32" s="151">
        <f t="shared" si="18"/>
        <v>0</v>
      </c>
      <c r="V32" s="111"/>
      <c r="W32" s="151">
        <f t="shared" si="19"/>
        <v>0</v>
      </c>
      <c r="X32" s="111"/>
      <c r="Y32" s="151">
        <f t="shared" si="20"/>
        <v>0</v>
      </c>
      <c r="Z32" s="151">
        <f t="shared" si="23"/>
        <v>363.84999999999997</v>
      </c>
      <c r="AA32" s="151">
        <f t="shared" si="21"/>
        <v>0.41319887931515165</v>
      </c>
    </row>
    <row r="33" spans="1:27" s="2" customFormat="1" ht="12.75">
      <c r="A33" s="110" t="s">
        <v>181</v>
      </c>
      <c r="B33" s="111"/>
      <c r="C33" s="111"/>
      <c r="D33" s="111"/>
      <c r="E33" s="151">
        <f t="shared" si="22"/>
        <v>0</v>
      </c>
      <c r="F33" s="111"/>
      <c r="G33" s="151">
        <f t="shared" si="22"/>
        <v>0</v>
      </c>
      <c r="H33" s="111"/>
      <c r="I33" s="151">
        <f t="shared" si="12"/>
        <v>0</v>
      </c>
      <c r="J33" s="111"/>
      <c r="K33" s="151">
        <f t="shared" si="13"/>
        <v>0</v>
      </c>
      <c r="L33" s="111">
        <v>16.5</v>
      </c>
      <c r="M33" s="151">
        <f t="shared" si="14"/>
        <v>0.10901753398373855</v>
      </c>
      <c r="N33" s="111">
        <v>21</v>
      </c>
      <c r="O33" s="151">
        <f t="shared" si="15"/>
        <v>0.22660884184537294</v>
      </c>
      <c r="P33" s="111">
        <v>142.24999999999997</v>
      </c>
      <c r="Q33" s="151">
        <f t="shared" si="16"/>
        <v>3.014390669268895</v>
      </c>
      <c r="R33" s="111">
        <v>55.37</v>
      </c>
      <c r="S33" s="151">
        <f t="shared" si="17"/>
        <v>3.374491114307306</v>
      </c>
      <c r="T33" s="111">
        <v>14</v>
      </c>
      <c r="U33" s="151">
        <f t="shared" si="18"/>
        <v>3.8241962358982766</v>
      </c>
      <c r="V33" s="111"/>
      <c r="W33" s="151">
        <f t="shared" si="19"/>
        <v>0</v>
      </c>
      <c r="X33" s="111"/>
      <c r="Y33" s="151">
        <f t="shared" si="20"/>
        <v>0</v>
      </c>
      <c r="Z33" s="151">
        <f t="shared" si="23"/>
        <v>249.11999999999998</v>
      </c>
      <c r="AA33" s="151">
        <f t="shared" si="21"/>
        <v>0.28290807974437426</v>
      </c>
    </row>
    <row r="34" spans="1:27" s="2" customFormat="1" ht="12.75">
      <c r="A34" s="110" t="s">
        <v>182</v>
      </c>
      <c r="B34" s="111"/>
      <c r="C34" s="111"/>
      <c r="D34" s="111"/>
      <c r="E34" s="151">
        <f t="shared" si="22"/>
        <v>0</v>
      </c>
      <c r="F34" s="111">
        <v>15</v>
      </c>
      <c r="G34" s="151">
        <f t="shared" si="22"/>
        <v>0.056166080854443384</v>
      </c>
      <c r="H34" s="111"/>
      <c r="I34" s="151">
        <f t="shared" si="12"/>
        <v>0</v>
      </c>
      <c r="J34" s="111">
        <v>3.5</v>
      </c>
      <c r="K34" s="151">
        <f t="shared" si="13"/>
        <v>0.029831308213667168</v>
      </c>
      <c r="L34" s="111">
        <v>161.01</v>
      </c>
      <c r="M34" s="151">
        <f t="shared" si="14"/>
        <v>1.063812917983136</v>
      </c>
      <c r="N34" s="111">
        <v>528.19</v>
      </c>
      <c r="O34" s="151">
        <f t="shared" si="15"/>
        <v>5.69964400830036</v>
      </c>
      <c r="P34" s="111"/>
      <c r="Q34" s="151">
        <f t="shared" si="16"/>
        <v>0</v>
      </c>
      <c r="R34" s="111"/>
      <c r="S34" s="151">
        <f t="shared" si="17"/>
        <v>0</v>
      </c>
      <c r="T34" s="111">
        <v>5.5</v>
      </c>
      <c r="U34" s="151">
        <f t="shared" si="18"/>
        <v>1.5023628069600372</v>
      </c>
      <c r="V34" s="111">
        <v>2</v>
      </c>
      <c r="W34" s="151">
        <f t="shared" si="19"/>
        <v>0.12024650533593868</v>
      </c>
      <c r="X34" s="111">
        <v>4</v>
      </c>
      <c r="Y34" s="151">
        <f t="shared" si="20"/>
        <v>7.083407118824154</v>
      </c>
      <c r="Z34" s="151">
        <f t="shared" si="23"/>
        <v>719.2</v>
      </c>
      <c r="AA34" s="151">
        <f t="shared" si="21"/>
        <v>0.8167449058773042</v>
      </c>
    </row>
    <row r="35" spans="1:27" s="2" customFormat="1" ht="12.75">
      <c r="A35" s="110" t="s">
        <v>183</v>
      </c>
      <c r="B35" s="111"/>
      <c r="C35" s="111"/>
      <c r="D35" s="111"/>
      <c r="E35" s="151">
        <f t="shared" si="22"/>
        <v>0</v>
      </c>
      <c r="F35" s="111">
        <v>1.5</v>
      </c>
      <c r="G35" s="151">
        <f t="shared" si="22"/>
        <v>0.005616608085444339</v>
      </c>
      <c r="H35" s="111"/>
      <c r="I35" s="151">
        <f t="shared" si="12"/>
        <v>0</v>
      </c>
      <c r="J35" s="111"/>
      <c r="K35" s="151">
        <f t="shared" si="13"/>
        <v>0</v>
      </c>
      <c r="L35" s="111">
        <v>6.5</v>
      </c>
      <c r="M35" s="151">
        <f t="shared" si="14"/>
        <v>0.04294630126632124</v>
      </c>
      <c r="N35" s="111">
        <v>41.6</v>
      </c>
      <c r="O35" s="151">
        <f t="shared" si="15"/>
        <v>0.44890132479845307</v>
      </c>
      <c r="P35" s="111">
        <v>408.87</v>
      </c>
      <c r="Q35" s="151">
        <f t="shared" si="16"/>
        <v>8.66428058308593</v>
      </c>
      <c r="R35" s="111">
        <v>22.5</v>
      </c>
      <c r="S35" s="151">
        <f t="shared" si="17"/>
        <v>1.3712488725287049</v>
      </c>
      <c r="T35" s="111">
        <v>5.25</v>
      </c>
      <c r="U35" s="151">
        <f t="shared" si="18"/>
        <v>1.4340735884618536</v>
      </c>
      <c r="V35" s="111"/>
      <c r="W35" s="151">
        <f t="shared" si="19"/>
        <v>0</v>
      </c>
      <c r="X35" s="111"/>
      <c r="Y35" s="151">
        <f t="shared" si="20"/>
        <v>0</v>
      </c>
      <c r="Z35" s="151">
        <f t="shared" si="23"/>
        <v>486.22</v>
      </c>
      <c r="AA35" s="151">
        <f t="shared" si="21"/>
        <v>0.552165890066272</v>
      </c>
    </row>
    <row r="36" spans="1:27" s="2" customFormat="1" ht="12.75">
      <c r="A36" s="110" t="s">
        <v>184</v>
      </c>
      <c r="B36" s="111"/>
      <c r="C36" s="111"/>
      <c r="D36" s="111"/>
      <c r="E36" s="151">
        <f t="shared" si="22"/>
        <v>0</v>
      </c>
      <c r="F36" s="111">
        <v>0.06</v>
      </c>
      <c r="G36" s="151">
        <f t="shared" si="22"/>
        <v>0.0002246643234177735</v>
      </c>
      <c r="H36" s="111"/>
      <c r="I36" s="151">
        <f t="shared" si="12"/>
        <v>0</v>
      </c>
      <c r="J36" s="111">
        <v>23</v>
      </c>
      <c r="K36" s="151">
        <f t="shared" si="13"/>
        <v>0.19603431111838424</v>
      </c>
      <c r="L36" s="111">
        <v>161.91</v>
      </c>
      <c r="M36" s="151">
        <f t="shared" si="14"/>
        <v>1.0697593289277034</v>
      </c>
      <c r="N36" s="111">
        <v>3.7</v>
      </c>
      <c r="O36" s="151">
        <f t="shared" si="15"/>
        <v>0.03992631975370857</v>
      </c>
      <c r="P36" s="111"/>
      <c r="Q36" s="151">
        <f t="shared" si="16"/>
        <v>0</v>
      </c>
      <c r="R36" s="111">
        <v>8</v>
      </c>
      <c r="S36" s="151">
        <f t="shared" si="17"/>
        <v>0.4875551546768728</v>
      </c>
      <c r="T36" s="111"/>
      <c r="U36" s="151">
        <f t="shared" si="18"/>
        <v>0</v>
      </c>
      <c r="V36" s="111"/>
      <c r="W36" s="151">
        <f t="shared" si="19"/>
        <v>0</v>
      </c>
      <c r="X36" s="111"/>
      <c r="Y36" s="151">
        <f t="shared" si="20"/>
        <v>0</v>
      </c>
      <c r="Z36" s="151">
        <f t="shared" si="23"/>
        <v>196.67</v>
      </c>
      <c r="AA36" s="151">
        <f t="shared" si="21"/>
        <v>0.22334430010969045</v>
      </c>
    </row>
    <row r="37" spans="1:27" s="2" customFormat="1" ht="12.75">
      <c r="A37" s="110" t="s">
        <v>185</v>
      </c>
      <c r="B37" s="111"/>
      <c r="C37" s="111"/>
      <c r="D37" s="111"/>
      <c r="E37" s="151">
        <f t="shared" si="22"/>
        <v>0</v>
      </c>
      <c r="F37" s="111">
        <v>0.02</v>
      </c>
      <c r="G37" s="151">
        <f t="shared" si="22"/>
        <v>7.488810780592451E-05</v>
      </c>
      <c r="H37" s="111">
        <v>812</v>
      </c>
      <c r="I37" s="151">
        <f t="shared" si="12"/>
        <v>6.783438718899143</v>
      </c>
      <c r="J37" s="111">
        <v>805.8</v>
      </c>
      <c r="K37" s="151">
        <f t="shared" si="13"/>
        <v>6.868019473878001</v>
      </c>
      <c r="L37" s="111">
        <v>24</v>
      </c>
      <c r="M37" s="151">
        <f t="shared" si="14"/>
        <v>0.1585709585218015</v>
      </c>
      <c r="N37" s="111">
        <v>882.22</v>
      </c>
      <c r="O37" s="151">
        <f t="shared" si="15"/>
        <v>9.519945354896423</v>
      </c>
      <c r="P37" s="111">
        <v>15.1</v>
      </c>
      <c r="Q37" s="151">
        <f t="shared" si="16"/>
        <v>0.31998101304717275</v>
      </c>
      <c r="R37" s="111"/>
      <c r="S37" s="151">
        <f t="shared" si="17"/>
        <v>0</v>
      </c>
      <c r="T37" s="111"/>
      <c r="U37" s="151">
        <f t="shared" si="18"/>
        <v>0</v>
      </c>
      <c r="V37" s="111"/>
      <c r="W37" s="151">
        <f t="shared" si="19"/>
        <v>0</v>
      </c>
      <c r="X37" s="111"/>
      <c r="Y37" s="151">
        <f t="shared" si="20"/>
        <v>0</v>
      </c>
      <c r="Z37" s="151">
        <f t="shared" si="23"/>
        <v>2539.14</v>
      </c>
      <c r="AA37" s="151">
        <f t="shared" si="21"/>
        <v>2.883522886970659</v>
      </c>
    </row>
    <row r="38" spans="1:27" s="2" customFormat="1" ht="12.75">
      <c r="A38" s="112" t="s">
        <v>186</v>
      </c>
      <c r="B38" s="113"/>
      <c r="C38" s="113"/>
      <c r="D38" s="113"/>
      <c r="E38" s="152">
        <f t="shared" si="22"/>
        <v>0</v>
      </c>
      <c r="F38" s="113">
        <v>1.01</v>
      </c>
      <c r="G38" s="152">
        <f t="shared" si="22"/>
        <v>0.0037818494441991877</v>
      </c>
      <c r="H38" s="113"/>
      <c r="I38" s="152">
        <f t="shared" si="12"/>
        <v>0</v>
      </c>
      <c r="J38" s="113"/>
      <c r="K38" s="152">
        <f t="shared" si="13"/>
        <v>0</v>
      </c>
      <c r="L38" s="113">
        <v>188.2</v>
      </c>
      <c r="M38" s="152">
        <f t="shared" si="14"/>
        <v>1.2434605997417936</v>
      </c>
      <c r="N38" s="113">
        <v>4</v>
      </c>
      <c r="O38" s="152">
        <f t="shared" si="15"/>
        <v>0.043163588922928174</v>
      </c>
      <c r="P38" s="113">
        <v>22</v>
      </c>
      <c r="Q38" s="152">
        <f t="shared" si="16"/>
        <v>0.46619750245283453</v>
      </c>
      <c r="R38" s="113">
        <v>876.6</v>
      </c>
      <c r="S38" s="152">
        <f t="shared" si="17"/>
        <v>53.42385607371835</v>
      </c>
      <c r="T38" s="113">
        <v>9.2</v>
      </c>
      <c r="U38" s="152">
        <f t="shared" si="18"/>
        <v>2.513043240733153</v>
      </c>
      <c r="V38" s="113"/>
      <c r="W38" s="152">
        <f t="shared" si="19"/>
        <v>0</v>
      </c>
      <c r="X38" s="113"/>
      <c r="Y38" s="152">
        <f t="shared" si="20"/>
        <v>0</v>
      </c>
      <c r="Z38" s="152">
        <f t="shared" si="23"/>
        <v>1101.01</v>
      </c>
      <c r="AA38" s="152">
        <f t="shared" si="21"/>
        <v>1.2503396952446755</v>
      </c>
    </row>
    <row r="39" spans="1:27" s="2" customFormat="1" ht="12.75">
      <c r="A39" s="109" t="s">
        <v>187</v>
      </c>
      <c r="B39" s="114"/>
      <c r="C39" s="114"/>
      <c r="D39" s="114"/>
      <c r="E39" s="153">
        <f t="shared" si="22"/>
        <v>0</v>
      </c>
      <c r="F39" s="114"/>
      <c r="G39" s="153">
        <f t="shared" si="22"/>
        <v>0</v>
      </c>
      <c r="H39" s="114">
        <v>0.05</v>
      </c>
      <c r="I39" s="153">
        <f t="shared" si="12"/>
        <v>0.00041769942850364186</v>
      </c>
      <c r="J39" s="114">
        <v>7</v>
      </c>
      <c r="K39" s="153">
        <f t="shared" si="13"/>
        <v>0.059662616427334336</v>
      </c>
      <c r="L39" s="114">
        <v>6.7</v>
      </c>
      <c r="M39" s="153">
        <f t="shared" si="14"/>
        <v>0.04426772592066959</v>
      </c>
      <c r="N39" s="114">
        <v>179.8</v>
      </c>
      <c r="O39" s="153">
        <f t="shared" si="15"/>
        <v>1.9402033220856219</v>
      </c>
      <c r="P39" s="114">
        <v>139.45</v>
      </c>
      <c r="Q39" s="153">
        <f t="shared" si="16"/>
        <v>2.9550564416839893</v>
      </c>
      <c r="R39" s="114">
        <v>0</v>
      </c>
      <c r="S39" s="153">
        <f t="shared" si="17"/>
        <v>0</v>
      </c>
      <c r="T39" s="114">
        <v>3.5</v>
      </c>
      <c r="U39" s="153">
        <f t="shared" si="18"/>
        <v>0.9560490589745692</v>
      </c>
      <c r="V39" s="114">
        <v>0</v>
      </c>
      <c r="W39" s="153">
        <f t="shared" si="19"/>
        <v>0</v>
      </c>
      <c r="X39" s="114">
        <v>0</v>
      </c>
      <c r="Y39" s="153">
        <f t="shared" si="20"/>
        <v>0</v>
      </c>
      <c r="Z39" s="153">
        <f t="shared" si="23"/>
        <v>336.5</v>
      </c>
      <c r="AA39" s="153">
        <f t="shared" si="21"/>
        <v>0.3821394060452069</v>
      </c>
    </row>
    <row r="40" spans="1:27" s="2" customFormat="1" ht="12.75">
      <c r="A40" s="110" t="s">
        <v>188</v>
      </c>
      <c r="B40" s="111"/>
      <c r="C40" s="111"/>
      <c r="D40" s="111"/>
      <c r="E40" s="151">
        <f t="shared" si="22"/>
        <v>0</v>
      </c>
      <c r="F40" s="111">
        <v>1595</v>
      </c>
      <c r="G40" s="151">
        <f t="shared" si="22"/>
        <v>5.972326597522479</v>
      </c>
      <c r="H40" s="111">
        <v>990.32</v>
      </c>
      <c r="I40" s="151">
        <f t="shared" si="12"/>
        <v>8.273121960714532</v>
      </c>
      <c r="J40" s="111">
        <v>25.1</v>
      </c>
      <c r="K40" s="151">
        <f t="shared" si="13"/>
        <v>0.2139330960465846</v>
      </c>
      <c r="L40" s="111">
        <v>6200.95</v>
      </c>
      <c r="M40" s="151">
        <f t="shared" si="14"/>
        <v>40.97044105190688</v>
      </c>
      <c r="N40" s="111">
        <v>537.2900000000001</v>
      </c>
      <c r="O40" s="151">
        <f t="shared" si="15"/>
        <v>5.797841173100021</v>
      </c>
      <c r="P40" s="111">
        <v>1260.3999999999999</v>
      </c>
      <c r="Q40" s="151">
        <f t="shared" si="16"/>
        <v>26.70887873143421</v>
      </c>
      <c r="R40" s="111">
        <v>141</v>
      </c>
      <c r="S40" s="151">
        <f t="shared" si="17"/>
        <v>8.593159601179885</v>
      </c>
      <c r="T40" s="111">
        <v>19.8</v>
      </c>
      <c r="U40" s="151">
        <f t="shared" si="18"/>
        <v>5.4085061050561345</v>
      </c>
      <c r="V40" s="111">
        <v>0</v>
      </c>
      <c r="W40" s="151">
        <f t="shared" si="19"/>
        <v>0</v>
      </c>
      <c r="X40" s="111">
        <v>0</v>
      </c>
      <c r="Y40" s="151">
        <f t="shared" si="20"/>
        <v>0</v>
      </c>
      <c r="Z40" s="151">
        <f t="shared" si="23"/>
        <v>10769.859999999999</v>
      </c>
      <c r="AA40" s="151">
        <f t="shared" si="21"/>
        <v>12.230573264754923</v>
      </c>
    </row>
    <row r="41" spans="1:27" s="2" customFormat="1" ht="12.75">
      <c r="A41" s="110" t="s">
        <v>189</v>
      </c>
      <c r="B41" s="111"/>
      <c r="C41" s="111"/>
      <c r="D41" s="111"/>
      <c r="E41" s="151">
        <f t="shared" si="22"/>
        <v>0</v>
      </c>
      <c r="F41" s="111"/>
      <c r="G41" s="151">
        <f t="shared" si="22"/>
        <v>0</v>
      </c>
      <c r="H41" s="111">
        <v>0.07</v>
      </c>
      <c r="I41" s="151">
        <f t="shared" si="12"/>
        <v>0.0005847791999050986</v>
      </c>
      <c r="J41" s="111"/>
      <c r="K41" s="151">
        <f t="shared" si="13"/>
        <v>0</v>
      </c>
      <c r="L41" s="111">
        <v>0.2</v>
      </c>
      <c r="M41" s="151">
        <f t="shared" si="14"/>
        <v>0.0013214246543483462</v>
      </c>
      <c r="N41" s="111">
        <v>12.5</v>
      </c>
      <c r="O41" s="151">
        <f t="shared" si="15"/>
        <v>0.13488621538415055</v>
      </c>
      <c r="P41" s="111">
        <v>242.14999999999998</v>
      </c>
      <c r="Q41" s="151">
        <f t="shared" si="16"/>
        <v>5.131351146316085</v>
      </c>
      <c r="R41" s="111"/>
      <c r="S41" s="151">
        <f t="shared" si="17"/>
        <v>0</v>
      </c>
      <c r="T41" s="111"/>
      <c r="U41" s="151">
        <f t="shared" si="18"/>
        <v>0</v>
      </c>
      <c r="V41" s="111"/>
      <c r="W41" s="151">
        <f t="shared" si="19"/>
        <v>0</v>
      </c>
      <c r="X41" s="111"/>
      <c r="Y41" s="151">
        <f t="shared" si="20"/>
        <v>0</v>
      </c>
      <c r="Z41" s="151">
        <f t="shared" si="23"/>
        <v>254.92</v>
      </c>
      <c r="AA41" s="151">
        <f t="shared" si="21"/>
        <v>0.28949473221112676</v>
      </c>
    </row>
    <row r="42" spans="1:27" s="2" customFormat="1" ht="12.75">
      <c r="A42" s="110" t="s">
        <v>190</v>
      </c>
      <c r="B42" s="111"/>
      <c r="C42" s="111"/>
      <c r="D42" s="111"/>
      <c r="E42" s="151">
        <f t="shared" si="22"/>
        <v>0</v>
      </c>
      <c r="F42" s="111"/>
      <c r="G42" s="151">
        <f t="shared" si="22"/>
        <v>0</v>
      </c>
      <c r="H42" s="111"/>
      <c r="I42" s="151">
        <f t="shared" si="12"/>
        <v>0</v>
      </c>
      <c r="J42" s="111">
        <v>1</v>
      </c>
      <c r="K42" s="151">
        <f t="shared" si="13"/>
        <v>0.008523230918190619</v>
      </c>
      <c r="L42" s="111">
        <v>28.5</v>
      </c>
      <c r="M42" s="151">
        <f t="shared" si="14"/>
        <v>0.1883030132446393</v>
      </c>
      <c r="N42" s="111">
        <v>3.8599999999999994</v>
      </c>
      <c r="O42" s="151">
        <f t="shared" si="15"/>
        <v>0.04165286331062568</v>
      </c>
      <c r="P42" s="111">
        <v>16.7</v>
      </c>
      <c r="Q42" s="151">
        <f t="shared" si="16"/>
        <v>0.35388628595283345</v>
      </c>
      <c r="R42" s="111">
        <v>4</v>
      </c>
      <c r="S42" s="151">
        <f t="shared" si="17"/>
        <v>0.2437775773384364</v>
      </c>
      <c r="T42" s="111"/>
      <c r="U42" s="151">
        <f t="shared" si="18"/>
        <v>0</v>
      </c>
      <c r="V42" s="111"/>
      <c r="W42" s="151">
        <f t="shared" si="19"/>
        <v>0</v>
      </c>
      <c r="X42" s="111"/>
      <c r="Y42" s="151">
        <f t="shared" si="20"/>
        <v>0</v>
      </c>
      <c r="Z42" s="151">
        <f t="shared" si="23"/>
        <v>54.06</v>
      </c>
      <c r="AA42" s="151">
        <f t="shared" si="21"/>
        <v>0.061392143509075445</v>
      </c>
    </row>
    <row r="43" spans="1:27" s="2" customFormat="1" ht="12.75">
      <c r="A43" s="110" t="s">
        <v>191</v>
      </c>
      <c r="B43" s="111"/>
      <c r="C43" s="111"/>
      <c r="D43" s="111"/>
      <c r="E43" s="151">
        <f t="shared" si="22"/>
        <v>0</v>
      </c>
      <c r="F43" s="111"/>
      <c r="G43" s="151">
        <f t="shared" si="22"/>
        <v>0</v>
      </c>
      <c r="H43" s="111">
        <v>80</v>
      </c>
      <c r="I43" s="151">
        <f t="shared" si="12"/>
        <v>0.6683190856058269</v>
      </c>
      <c r="J43" s="111"/>
      <c r="K43" s="151">
        <f t="shared" si="13"/>
        <v>0</v>
      </c>
      <c r="L43" s="111">
        <v>0.5</v>
      </c>
      <c r="M43" s="151">
        <f t="shared" si="14"/>
        <v>0.003303561635870865</v>
      </c>
      <c r="N43" s="111">
        <v>1.99</v>
      </c>
      <c r="O43" s="151">
        <f t="shared" si="15"/>
        <v>0.02147388548915677</v>
      </c>
      <c r="P43" s="111">
        <v>53.050000000000004</v>
      </c>
      <c r="Q43" s="151">
        <f t="shared" si="16"/>
        <v>1.1241717047783124</v>
      </c>
      <c r="R43" s="111">
        <v>4.5</v>
      </c>
      <c r="S43" s="151">
        <f t="shared" si="17"/>
        <v>0.274249774505741</v>
      </c>
      <c r="T43" s="111">
        <v>0.35</v>
      </c>
      <c r="U43" s="151">
        <f t="shared" si="18"/>
        <v>0.0956049058974569</v>
      </c>
      <c r="V43" s="111">
        <v>0.5</v>
      </c>
      <c r="W43" s="151">
        <f t="shared" si="19"/>
        <v>0.03006162633398467</v>
      </c>
      <c r="X43" s="111"/>
      <c r="Y43" s="151">
        <f t="shared" si="20"/>
        <v>0</v>
      </c>
      <c r="Z43" s="151">
        <f t="shared" si="23"/>
        <v>140.89</v>
      </c>
      <c r="AA43" s="151">
        <f t="shared" si="21"/>
        <v>0.15999887345530223</v>
      </c>
    </row>
    <row r="44" spans="1:27" s="2" customFormat="1" ht="12.75">
      <c r="A44" s="110" t="s">
        <v>192</v>
      </c>
      <c r="B44" s="111"/>
      <c r="C44" s="111"/>
      <c r="D44" s="111"/>
      <c r="E44" s="151">
        <f t="shared" si="22"/>
        <v>0</v>
      </c>
      <c r="F44" s="111">
        <v>2403.9</v>
      </c>
      <c r="G44" s="151">
        <f t="shared" si="22"/>
        <v>9.001176117733097</v>
      </c>
      <c r="H44" s="111">
        <v>3</v>
      </c>
      <c r="I44" s="151">
        <f t="shared" si="12"/>
        <v>0.02506196571021851</v>
      </c>
      <c r="J44" s="111">
        <v>212.60999999999999</v>
      </c>
      <c r="K44" s="151">
        <f t="shared" si="13"/>
        <v>1.8121241255165077</v>
      </c>
      <c r="L44" s="111">
        <v>946.2299999999999</v>
      </c>
      <c r="M44" s="151">
        <f t="shared" si="14"/>
        <v>6.251858253420177</v>
      </c>
      <c r="N44" s="111">
        <v>0.03</v>
      </c>
      <c r="O44" s="151">
        <f t="shared" si="15"/>
        <v>0.0003237269169219613</v>
      </c>
      <c r="P44" s="111"/>
      <c r="Q44" s="151">
        <f t="shared" si="16"/>
        <v>0</v>
      </c>
      <c r="R44" s="111"/>
      <c r="S44" s="151">
        <f t="shared" si="17"/>
        <v>0</v>
      </c>
      <c r="T44" s="111">
        <v>8.1</v>
      </c>
      <c r="U44" s="151">
        <f t="shared" si="18"/>
        <v>2.2125706793411455</v>
      </c>
      <c r="V44" s="111"/>
      <c r="W44" s="151">
        <f t="shared" si="19"/>
        <v>0</v>
      </c>
      <c r="X44" s="111"/>
      <c r="Y44" s="151">
        <f t="shared" si="20"/>
        <v>0</v>
      </c>
      <c r="Z44" s="151">
        <f t="shared" si="23"/>
        <v>3573.8700000000003</v>
      </c>
      <c r="AA44" s="151">
        <f t="shared" si="21"/>
        <v>4.0585930433366535</v>
      </c>
    </row>
    <row r="45" spans="1:27" s="2" customFormat="1" ht="12.75">
      <c r="A45" s="110" t="s">
        <v>193</v>
      </c>
      <c r="B45" s="111"/>
      <c r="C45" s="111"/>
      <c r="D45" s="111"/>
      <c r="E45" s="151">
        <f t="shared" si="22"/>
        <v>0</v>
      </c>
      <c r="F45" s="111">
        <v>0.03</v>
      </c>
      <c r="G45" s="151">
        <f t="shared" si="22"/>
        <v>0.00011233216170888675</v>
      </c>
      <c r="H45" s="111">
        <v>0</v>
      </c>
      <c r="I45" s="151">
        <f t="shared" si="12"/>
        <v>0</v>
      </c>
      <c r="J45" s="111">
        <v>2.2</v>
      </c>
      <c r="K45" s="151">
        <f t="shared" si="13"/>
        <v>0.018751108020019364</v>
      </c>
      <c r="L45" s="111">
        <v>66.23000000000002</v>
      </c>
      <c r="M45" s="151">
        <f t="shared" si="14"/>
        <v>0.43758977428745494</v>
      </c>
      <c r="N45" s="111">
        <v>135.43999999999997</v>
      </c>
      <c r="O45" s="151">
        <f t="shared" si="15"/>
        <v>1.4615191209303477</v>
      </c>
      <c r="P45" s="111">
        <v>6.9</v>
      </c>
      <c r="Q45" s="151">
        <f t="shared" si="16"/>
        <v>0.14621648940566176</v>
      </c>
      <c r="R45" s="111">
        <v>23.5</v>
      </c>
      <c r="S45" s="151">
        <f t="shared" si="17"/>
        <v>1.432193266863314</v>
      </c>
      <c r="T45" s="111">
        <v>27.05</v>
      </c>
      <c r="U45" s="151">
        <f t="shared" si="18"/>
        <v>7.388893441503456</v>
      </c>
      <c r="V45" s="111">
        <v>465.95</v>
      </c>
      <c r="W45" s="151">
        <f t="shared" si="19"/>
        <v>28.01442958064031</v>
      </c>
      <c r="X45" s="111">
        <v>2</v>
      </c>
      <c r="Y45" s="151">
        <f t="shared" si="20"/>
        <v>3.541703559412077</v>
      </c>
      <c r="Z45" s="151">
        <f t="shared" si="23"/>
        <v>729.3</v>
      </c>
      <c r="AA45" s="151">
        <f t="shared" si="21"/>
        <v>0.8282147662073386</v>
      </c>
    </row>
    <row r="46" spans="1:27" s="2" customFormat="1" ht="12.75">
      <c r="A46" s="112" t="s">
        <v>194</v>
      </c>
      <c r="B46" s="113"/>
      <c r="C46" s="113"/>
      <c r="D46" s="113"/>
      <c r="E46" s="152">
        <f t="shared" si="22"/>
        <v>0</v>
      </c>
      <c r="F46" s="113">
        <v>0.22000000000000003</v>
      </c>
      <c r="G46" s="152">
        <f t="shared" si="22"/>
        <v>0.0008237691858651697</v>
      </c>
      <c r="H46" s="113"/>
      <c r="I46" s="152">
        <f t="shared" si="12"/>
        <v>0</v>
      </c>
      <c r="J46" s="113"/>
      <c r="K46" s="152">
        <f t="shared" si="13"/>
        <v>0</v>
      </c>
      <c r="L46" s="113"/>
      <c r="M46" s="152">
        <f t="shared" si="14"/>
        <v>0</v>
      </c>
      <c r="N46" s="113">
        <v>77.1</v>
      </c>
      <c r="O46" s="152">
        <f t="shared" si="15"/>
        <v>0.8319781764894405</v>
      </c>
      <c r="P46" s="113">
        <v>113.8</v>
      </c>
      <c r="Q46" s="152">
        <f t="shared" si="16"/>
        <v>2.411512535415117</v>
      </c>
      <c r="R46" s="113"/>
      <c r="S46" s="152">
        <f t="shared" si="17"/>
        <v>0</v>
      </c>
      <c r="T46" s="113"/>
      <c r="U46" s="152">
        <f t="shared" si="18"/>
        <v>0</v>
      </c>
      <c r="V46" s="113"/>
      <c r="W46" s="152">
        <f t="shared" si="19"/>
        <v>0</v>
      </c>
      <c r="X46" s="113">
        <v>15</v>
      </c>
      <c r="Y46" s="152">
        <f t="shared" si="20"/>
        <v>26.56277669559058</v>
      </c>
      <c r="Z46" s="152">
        <f t="shared" si="23"/>
        <v>206.12</v>
      </c>
      <c r="AA46" s="152">
        <f t="shared" si="21"/>
        <v>0.2340760011115544</v>
      </c>
    </row>
    <row r="47" spans="1:27" s="2" customFormat="1" ht="12.75">
      <c r="A47" s="109" t="s">
        <v>195</v>
      </c>
      <c r="B47" s="114"/>
      <c r="C47" s="114"/>
      <c r="D47" s="114"/>
      <c r="E47" s="153">
        <f t="shared" si="22"/>
        <v>0</v>
      </c>
      <c r="F47" s="114">
        <v>0.02</v>
      </c>
      <c r="G47" s="153">
        <f t="shared" si="22"/>
        <v>7.488810780592451E-05</v>
      </c>
      <c r="H47" s="114">
        <v>0</v>
      </c>
      <c r="I47" s="153">
        <f t="shared" si="12"/>
        <v>0</v>
      </c>
      <c r="J47" s="114">
        <v>37</v>
      </c>
      <c r="K47" s="153">
        <f t="shared" si="13"/>
        <v>0.31535954397305294</v>
      </c>
      <c r="L47" s="114">
        <v>32.06</v>
      </c>
      <c r="M47" s="153">
        <f t="shared" si="14"/>
        <v>0.21182437209203991</v>
      </c>
      <c r="N47" s="114">
        <v>8.36</v>
      </c>
      <c r="O47" s="153">
        <f t="shared" si="15"/>
        <v>0.09021190084891988</v>
      </c>
      <c r="P47" s="114">
        <v>15.409999999999998</v>
      </c>
      <c r="Q47" s="153">
        <f t="shared" si="16"/>
        <v>0.3265501596726445</v>
      </c>
      <c r="R47" s="114">
        <v>7</v>
      </c>
      <c r="S47" s="153">
        <f t="shared" si="17"/>
        <v>0.42661076034226375</v>
      </c>
      <c r="T47" s="114">
        <v>0</v>
      </c>
      <c r="U47" s="153">
        <f t="shared" si="18"/>
        <v>0</v>
      </c>
      <c r="V47" s="114">
        <v>0</v>
      </c>
      <c r="W47" s="153">
        <f t="shared" si="19"/>
        <v>0</v>
      </c>
      <c r="X47" s="114">
        <v>0</v>
      </c>
      <c r="Y47" s="153">
        <f t="shared" si="20"/>
        <v>0</v>
      </c>
      <c r="Z47" s="153">
        <f t="shared" si="23"/>
        <v>99.85000000000001</v>
      </c>
      <c r="AA47" s="153">
        <f t="shared" si="21"/>
        <v>0.11339262910435041</v>
      </c>
    </row>
    <row r="48" spans="1:27" s="2" customFormat="1" ht="12.75">
      <c r="A48" s="110" t="s">
        <v>196</v>
      </c>
      <c r="B48" s="111"/>
      <c r="C48" s="111"/>
      <c r="D48" s="111"/>
      <c r="E48" s="151">
        <f t="shared" si="22"/>
        <v>0</v>
      </c>
      <c r="F48" s="111">
        <v>1.6400000000000001</v>
      </c>
      <c r="G48" s="151">
        <f t="shared" si="22"/>
        <v>0.00614082484008581</v>
      </c>
      <c r="H48" s="111">
        <v>1.5</v>
      </c>
      <c r="I48" s="151">
        <f t="shared" si="12"/>
        <v>0.012530982855109256</v>
      </c>
      <c r="J48" s="111"/>
      <c r="K48" s="151">
        <f t="shared" si="13"/>
        <v>0</v>
      </c>
      <c r="L48" s="111">
        <v>16.630000000000003</v>
      </c>
      <c r="M48" s="151">
        <f t="shared" si="14"/>
        <v>0.10987646000906498</v>
      </c>
      <c r="N48" s="111">
        <v>60.3</v>
      </c>
      <c r="O48" s="151">
        <f t="shared" si="15"/>
        <v>0.6506911030131423</v>
      </c>
      <c r="P48" s="111">
        <v>2.3</v>
      </c>
      <c r="Q48" s="151">
        <f t="shared" si="16"/>
        <v>0.04873882980188724</v>
      </c>
      <c r="R48" s="111"/>
      <c r="S48" s="151">
        <f t="shared" si="17"/>
        <v>0</v>
      </c>
      <c r="T48" s="111">
        <v>1.5</v>
      </c>
      <c r="U48" s="151">
        <f t="shared" si="18"/>
        <v>0.4097353109891011</v>
      </c>
      <c r="V48" s="111">
        <v>10.2</v>
      </c>
      <c r="W48" s="151">
        <f t="shared" si="19"/>
        <v>0.6132571772132872</v>
      </c>
      <c r="X48" s="111"/>
      <c r="Y48" s="151">
        <f t="shared" si="20"/>
        <v>0</v>
      </c>
      <c r="Z48" s="151">
        <f t="shared" si="23"/>
        <v>94.07</v>
      </c>
      <c r="AA48" s="151">
        <f t="shared" si="21"/>
        <v>0.1068286892323109</v>
      </c>
    </row>
    <row r="49" spans="1:27" s="2" customFormat="1" ht="12.75">
      <c r="A49" s="110" t="s">
        <v>197</v>
      </c>
      <c r="B49" s="111"/>
      <c r="C49" s="111"/>
      <c r="D49" s="111"/>
      <c r="E49" s="151">
        <f t="shared" si="22"/>
        <v>0</v>
      </c>
      <c r="F49" s="111"/>
      <c r="G49" s="151">
        <f t="shared" si="22"/>
        <v>0</v>
      </c>
      <c r="H49" s="111">
        <v>0</v>
      </c>
      <c r="I49" s="151">
        <f t="shared" si="12"/>
        <v>0</v>
      </c>
      <c r="J49" s="111"/>
      <c r="K49" s="151">
        <f t="shared" si="13"/>
        <v>0</v>
      </c>
      <c r="L49" s="111">
        <v>6</v>
      </c>
      <c r="M49" s="151">
        <f t="shared" si="14"/>
        <v>0.039642739630450376</v>
      </c>
      <c r="N49" s="111">
        <v>2.76</v>
      </c>
      <c r="O49" s="151">
        <f t="shared" si="15"/>
        <v>0.02978287635682044</v>
      </c>
      <c r="P49" s="111">
        <v>0</v>
      </c>
      <c r="Q49" s="151">
        <f t="shared" si="16"/>
        <v>0</v>
      </c>
      <c r="R49" s="111">
        <v>0</v>
      </c>
      <c r="S49" s="151">
        <f t="shared" si="17"/>
        <v>0</v>
      </c>
      <c r="T49" s="111">
        <v>0</v>
      </c>
      <c r="U49" s="151">
        <f t="shared" si="18"/>
        <v>0</v>
      </c>
      <c r="V49" s="111">
        <v>0</v>
      </c>
      <c r="W49" s="151">
        <f t="shared" si="19"/>
        <v>0</v>
      </c>
      <c r="X49" s="111">
        <v>0.02</v>
      </c>
      <c r="Y49" s="151">
        <f t="shared" si="20"/>
        <v>0.03541703559412077</v>
      </c>
      <c r="Z49" s="151">
        <f t="shared" si="23"/>
        <v>8.78</v>
      </c>
      <c r="AA49" s="151">
        <f t="shared" si="21"/>
        <v>0.009970829078980436</v>
      </c>
    </row>
    <row r="50" spans="1:27" s="2" customFormat="1" ht="12.75">
      <c r="A50" s="110" t="s">
        <v>198</v>
      </c>
      <c r="B50" s="111"/>
      <c r="C50" s="111"/>
      <c r="D50" s="111"/>
      <c r="E50" s="151">
        <f t="shared" si="22"/>
        <v>0</v>
      </c>
      <c r="F50" s="111"/>
      <c r="G50" s="151">
        <f t="shared" si="22"/>
        <v>0</v>
      </c>
      <c r="H50" s="111">
        <v>0</v>
      </c>
      <c r="I50" s="151">
        <f t="shared" si="12"/>
        <v>0</v>
      </c>
      <c r="J50" s="111">
        <v>0.21000000000000002</v>
      </c>
      <c r="K50" s="151">
        <f t="shared" si="13"/>
        <v>0.0017898784928200302</v>
      </c>
      <c r="L50" s="111">
        <v>492.5</v>
      </c>
      <c r="M50" s="151">
        <f t="shared" si="14"/>
        <v>3.2540082113328017</v>
      </c>
      <c r="N50" s="111">
        <v>405.3499999999999</v>
      </c>
      <c r="O50" s="151">
        <f t="shared" si="15"/>
        <v>4.374090192477233</v>
      </c>
      <c r="P50" s="111">
        <v>68.6</v>
      </c>
      <c r="Q50" s="151">
        <f t="shared" si="16"/>
        <v>1.453688575830202</v>
      </c>
      <c r="R50" s="111">
        <v>10</v>
      </c>
      <c r="S50" s="151">
        <f t="shared" si="17"/>
        <v>0.6094439433460911</v>
      </c>
      <c r="T50" s="111">
        <v>0</v>
      </c>
      <c r="U50" s="151">
        <f t="shared" si="18"/>
        <v>0</v>
      </c>
      <c r="V50" s="111">
        <v>7</v>
      </c>
      <c r="W50" s="151">
        <f t="shared" si="19"/>
        <v>0.4208627686757853</v>
      </c>
      <c r="X50" s="111">
        <v>0</v>
      </c>
      <c r="Y50" s="151">
        <f t="shared" si="20"/>
        <v>0</v>
      </c>
      <c r="Z50" s="151">
        <f t="shared" si="23"/>
        <v>983.66</v>
      </c>
      <c r="AA50" s="151">
        <f t="shared" si="21"/>
        <v>1.117073545766503</v>
      </c>
    </row>
    <row r="51" spans="1:27" s="2" customFormat="1" ht="12.75">
      <c r="A51" s="110" t="s">
        <v>199</v>
      </c>
      <c r="B51" s="111"/>
      <c r="C51" s="111"/>
      <c r="D51" s="111"/>
      <c r="E51" s="151">
        <f t="shared" si="22"/>
        <v>0</v>
      </c>
      <c r="F51" s="111">
        <v>30</v>
      </c>
      <c r="G51" s="151">
        <f t="shared" si="22"/>
        <v>0.11233216170888677</v>
      </c>
      <c r="H51" s="111"/>
      <c r="I51" s="151">
        <f t="shared" si="12"/>
        <v>0</v>
      </c>
      <c r="J51" s="111">
        <v>148.1</v>
      </c>
      <c r="K51" s="151">
        <f t="shared" si="13"/>
        <v>1.2622904989840307</v>
      </c>
      <c r="L51" s="111">
        <v>28</v>
      </c>
      <c r="M51" s="151">
        <f t="shared" si="14"/>
        <v>0.18499945160876846</v>
      </c>
      <c r="N51" s="111"/>
      <c r="O51" s="151">
        <f t="shared" si="15"/>
        <v>0</v>
      </c>
      <c r="P51" s="111">
        <v>1.5</v>
      </c>
      <c r="Q51" s="151">
        <f t="shared" si="16"/>
        <v>0.0317861933490569</v>
      </c>
      <c r="R51" s="111"/>
      <c r="S51" s="151">
        <f t="shared" si="17"/>
        <v>0</v>
      </c>
      <c r="T51" s="111"/>
      <c r="U51" s="151">
        <f t="shared" si="18"/>
        <v>0</v>
      </c>
      <c r="V51" s="111"/>
      <c r="W51" s="151">
        <f t="shared" si="19"/>
        <v>0</v>
      </c>
      <c r="X51" s="111"/>
      <c r="Y51" s="151">
        <f t="shared" si="20"/>
        <v>0</v>
      </c>
      <c r="Z51" s="151">
        <f t="shared" si="23"/>
        <v>207.6</v>
      </c>
      <c r="AA51" s="151">
        <f t="shared" si="21"/>
        <v>0.23575673312031192</v>
      </c>
    </row>
    <row r="52" spans="1:27" s="2" customFormat="1" ht="12.75">
      <c r="A52" s="112" t="s">
        <v>200</v>
      </c>
      <c r="B52" s="113"/>
      <c r="C52" s="113"/>
      <c r="D52" s="113"/>
      <c r="E52" s="152">
        <f t="shared" si="22"/>
        <v>0</v>
      </c>
      <c r="F52" s="113">
        <v>4.5</v>
      </c>
      <c r="G52" s="152">
        <f t="shared" si="22"/>
        <v>0.016849824256333017</v>
      </c>
      <c r="H52" s="113"/>
      <c r="I52" s="152">
        <f t="shared" si="12"/>
        <v>0</v>
      </c>
      <c r="J52" s="113"/>
      <c r="K52" s="152">
        <f t="shared" si="13"/>
        <v>0</v>
      </c>
      <c r="L52" s="113">
        <v>0.51</v>
      </c>
      <c r="M52" s="152">
        <f t="shared" si="14"/>
        <v>0.0033696328685882825</v>
      </c>
      <c r="N52" s="113"/>
      <c r="O52" s="152">
        <f t="shared" si="15"/>
        <v>0</v>
      </c>
      <c r="P52" s="113">
        <v>0.6</v>
      </c>
      <c r="Q52" s="152">
        <f t="shared" si="16"/>
        <v>0.012714477339622759</v>
      </c>
      <c r="R52" s="113"/>
      <c r="S52" s="152">
        <f t="shared" si="17"/>
        <v>0</v>
      </c>
      <c r="T52" s="113"/>
      <c r="U52" s="152">
        <f t="shared" si="18"/>
        <v>0</v>
      </c>
      <c r="V52" s="113"/>
      <c r="W52" s="152">
        <f t="shared" si="19"/>
        <v>0</v>
      </c>
      <c r="X52" s="113"/>
      <c r="Y52" s="152">
        <f t="shared" si="20"/>
        <v>0</v>
      </c>
      <c r="Z52" s="152">
        <f t="shared" si="23"/>
        <v>5.609999999999999</v>
      </c>
      <c r="AA52" s="152">
        <f t="shared" si="21"/>
        <v>0.006370882816979527</v>
      </c>
    </row>
    <row r="53" spans="1:27" s="2" customFormat="1" ht="12.75">
      <c r="A53" s="109" t="s">
        <v>201</v>
      </c>
      <c r="B53" s="111"/>
      <c r="C53" s="111"/>
      <c r="D53" s="111"/>
      <c r="E53" s="151">
        <f t="shared" si="22"/>
        <v>0</v>
      </c>
      <c r="F53" s="111">
        <v>504.3299999999998</v>
      </c>
      <c r="G53" s="151">
        <f t="shared" si="22"/>
        <v>1.8884159704880947</v>
      </c>
      <c r="H53" s="111">
        <v>2.2</v>
      </c>
      <c r="I53" s="151">
        <f t="shared" si="12"/>
        <v>0.01837877485416024</v>
      </c>
      <c r="J53" s="111">
        <v>63.5</v>
      </c>
      <c r="K53" s="151">
        <f t="shared" si="13"/>
        <v>0.5412251633051044</v>
      </c>
      <c r="L53" s="111">
        <v>67.01</v>
      </c>
      <c r="M53" s="151">
        <f t="shared" si="14"/>
        <v>0.4427433304394134</v>
      </c>
      <c r="N53" s="111">
        <v>180.19000000000005</v>
      </c>
      <c r="O53" s="151">
        <f t="shared" si="15"/>
        <v>1.9444117720056078</v>
      </c>
      <c r="P53" s="111">
        <v>58.09000000000001</v>
      </c>
      <c r="Q53" s="151">
        <f t="shared" si="16"/>
        <v>1.2309733144311437</v>
      </c>
      <c r="R53" s="111">
        <v>8</v>
      </c>
      <c r="S53" s="151">
        <f t="shared" si="17"/>
        <v>0.4875551546768728</v>
      </c>
      <c r="T53" s="111">
        <v>1</v>
      </c>
      <c r="U53" s="151">
        <f t="shared" si="18"/>
        <v>0.27315687399273403</v>
      </c>
      <c r="V53" s="111">
        <v>1.1</v>
      </c>
      <c r="W53" s="151">
        <f t="shared" si="19"/>
        <v>0.06613557793476628</v>
      </c>
      <c r="X53" s="111">
        <v>0</v>
      </c>
      <c r="Y53" s="151">
        <f t="shared" si="20"/>
        <v>0</v>
      </c>
      <c r="Z53" s="151">
        <f t="shared" si="23"/>
        <v>885.4199999999998</v>
      </c>
      <c r="AA53" s="151">
        <f t="shared" si="21"/>
        <v>1.005509280536544</v>
      </c>
    </row>
    <row r="54" spans="1:27" s="2" customFormat="1" ht="12.75">
      <c r="A54" s="112" t="s">
        <v>202</v>
      </c>
      <c r="B54" s="113"/>
      <c r="C54" s="113"/>
      <c r="D54" s="113"/>
      <c r="E54" s="152">
        <f t="shared" si="22"/>
        <v>0</v>
      </c>
      <c r="F54" s="113">
        <v>1.2800000000000002</v>
      </c>
      <c r="G54" s="152">
        <f t="shared" si="22"/>
        <v>0.00479283889957917</v>
      </c>
      <c r="H54" s="113">
        <v>0.7999999999999999</v>
      </c>
      <c r="I54" s="152">
        <f t="shared" si="12"/>
        <v>0.006683190856058268</v>
      </c>
      <c r="J54" s="113"/>
      <c r="K54" s="152">
        <f t="shared" si="13"/>
        <v>0</v>
      </c>
      <c r="L54" s="113">
        <v>0.2</v>
      </c>
      <c r="M54" s="152">
        <f t="shared" si="14"/>
        <v>0.0013214246543483462</v>
      </c>
      <c r="N54" s="113"/>
      <c r="O54" s="152">
        <f t="shared" si="15"/>
        <v>0</v>
      </c>
      <c r="P54" s="113"/>
      <c r="Q54" s="152">
        <f t="shared" si="16"/>
        <v>0</v>
      </c>
      <c r="R54" s="113"/>
      <c r="S54" s="152">
        <f t="shared" si="17"/>
        <v>0</v>
      </c>
      <c r="T54" s="113">
        <v>1.5</v>
      </c>
      <c r="U54" s="152">
        <f t="shared" si="18"/>
        <v>0.4097353109891011</v>
      </c>
      <c r="V54" s="113"/>
      <c r="W54" s="152">
        <f t="shared" si="19"/>
        <v>0</v>
      </c>
      <c r="X54" s="113"/>
      <c r="Y54" s="152">
        <f t="shared" si="20"/>
        <v>0</v>
      </c>
      <c r="Z54" s="152">
        <f t="shared" si="23"/>
        <v>3.7800000000000002</v>
      </c>
      <c r="AA54" s="152">
        <f t="shared" si="21"/>
        <v>0.004292680400745564</v>
      </c>
    </row>
    <row r="55" spans="1:27" s="2" customFormat="1" ht="12.75">
      <c r="A55" s="109" t="s">
        <v>203</v>
      </c>
      <c r="B55" s="114"/>
      <c r="C55" s="114"/>
      <c r="D55" s="114">
        <v>3</v>
      </c>
      <c r="E55" s="153">
        <f t="shared" si="22"/>
        <v>0.06250703204110462</v>
      </c>
      <c r="F55" s="114">
        <v>2.5</v>
      </c>
      <c r="G55" s="153">
        <f t="shared" si="22"/>
        <v>0.009361013475740565</v>
      </c>
      <c r="H55" s="114"/>
      <c r="I55" s="153">
        <f t="shared" si="12"/>
        <v>0</v>
      </c>
      <c r="J55" s="114">
        <v>22.8</v>
      </c>
      <c r="K55" s="153">
        <f t="shared" si="13"/>
        <v>0.19432966493474613</v>
      </c>
      <c r="L55" s="114">
        <v>172.85</v>
      </c>
      <c r="M55" s="153">
        <f t="shared" si="14"/>
        <v>1.142041257520558</v>
      </c>
      <c r="N55" s="114">
        <v>204.90999999999997</v>
      </c>
      <c r="O55" s="153">
        <f t="shared" si="15"/>
        <v>2.2111627515493026</v>
      </c>
      <c r="P55" s="114">
        <v>250.17999999999998</v>
      </c>
      <c r="Q55" s="153">
        <f t="shared" si="16"/>
        <v>5.30151323471137</v>
      </c>
      <c r="R55" s="114"/>
      <c r="S55" s="153">
        <f t="shared" si="17"/>
        <v>0</v>
      </c>
      <c r="T55" s="114"/>
      <c r="U55" s="153">
        <f t="shared" si="18"/>
        <v>0</v>
      </c>
      <c r="V55" s="114"/>
      <c r="W55" s="153">
        <f t="shared" si="19"/>
        <v>0</v>
      </c>
      <c r="X55" s="114"/>
      <c r="Y55" s="153">
        <f t="shared" si="20"/>
        <v>0</v>
      </c>
      <c r="Z55" s="153">
        <f t="shared" si="23"/>
        <v>656.2399999999999</v>
      </c>
      <c r="AA55" s="153">
        <f t="shared" si="21"/>
        <v>0.7452456577209705</v>
      </c>
    </row>
    <row r="56" spans="1:27" s="2" customFormat="1" ht="12.75">
      <c r="A56" s="110" t="s">
        <v>204</v>
      </c>
      <c r="B56" s="111"/>
      <c r="C56" s="111"/>
      <c r="D56" s="111"/>
      <c r="E56" s="151">
        <f t="shared" si="22"/>
        <v>0</v>
      </c>
      <c r="F56" s="111">
        <v>3</v>
      </c>
      <c r="G56" s="151">
        <f t="shared" si="22"/>
        <v>0.011233216170888677</v>
      </c>
      <c r="H56" s="111">
        <v>5.109999999999999</v>
      </c>
      <c r="I56" s="151">
        <f t="shared" si="12"/>
        <v>0.04268888159307219</v>
      </c>
      <c r="J56" s="111">
        <v>513.5</v>
      </c>
      <c r="K56" s="151">
        <f t="shared" si="13"/>
        <v>4.376679076490883</v>
      </c>
      <c r="L56" s="111">
        <v>76.30000000000001</v>
      </c>
      <c r="M56" s="151">
        <f t="shared" si="14"/>
        <v>0.5041235056338941</v>
      </c>
      <c r="N56" s="111">
        <v>128.96000000000004</v>
      </c>
      <c r="O56" s="151">
        <f t="shared" si="15"/>
        <v>1.391594106875205</v>
      </c>
      <c r="P56" s="111">
        <v>18.240000000000002</v>
      </c>
      <c r="Q56" s="151">
        <f t="shared" si="16"/>
        <v>0.38652011112453194</v>
      </c>
      <c r="R56" s="111">
        <v>1.2</v>
      </c>
      <c r="S56" s="151">
        <f t="shared" si="17"/>
        <v>0.07313327320153093</v>
      </c>
      <c r="T56" s="111"/>
      <c r="U56" s="151">
        <f t="shared" si="18"/>
        <v>0</v>
      </c>
      <c r="V56" s="111"/>
      <c r="W56" s="151">
        <f t="shared" si="19"/>
        <v>0</v>
      </c>
      <c r="X56" s="111"/>
      <c r="Y56" s="151">
        <f t="shared" si="20"/>
        <v>0</v>
      </c>
      <c r="Z56" s="151">
        <f t="shared" si="23"/>
        <v>746.3100000000002</v>
      </c>
      <c r="AA56" s="151">
        <f t="shared" si="21"/>
        <v>0.8475318280106938</v>
      </c>
    </row>
    <row r="57" spans="1:27" s="2" customFormat="1" ht="12.75">
      <c r="A57" s="112" t="s">
        <v>205</v>
      </c>
      <c r="B57" s="113"/>
      <c r="C57" s="113"/>
      <c r="D57" s="113">
        <v>6</v>
      </c>
      <c r="E57" s="152">
        <f t="shared" si="22"/>
        <v>0.12501406408220925</v>
      </c>
      <c r="F57" s="113">
        <v>1701.769999999997</v>
      </c>
      <c r="G57" s="152">
        <f t="shared" si="22"/>
        <v>6.3721167610443965</v>
      </c>
      <c r="H57" s="113">
        <v>6130.670000000003</v>
      </c>
      <c r="I57" s="152">
        <f t="shared" si="12"/>
        <v>51.21554710688846</v>
      </c>
      <c r="J57" s="113">
        <v>1075.8799999999997</v>
      </c>
      <c r="K57" s="152">
        <f t="shared" si="13"/>
        <v>9.16997368026292</v>
      </c>
      <c r="L57" s="113">
        <v>1886.149999999999</v>
      </c>
      <c r="M57" s="152">
        <f t="shared" si="14"/>
        <v>12.462025558995657</v>
      </c>
      <c r="N57" s="113">
        <v>2387.680000000006</v>
      </c>
      <c r="O57" s="152">
        <f t="shared" si="15"/>
        <v>25.765209499874352</v>
      </c>
      <c r="P57" s="113">
        <v>914.9199999999996</v>
      </c>
      <c r="Q57" s="152">
        <f t="shared" si="16"/>
        <v>19.387882679279418</v>
      </c>
      <c r="R57" s="113">
        <v>108.5</v>
      </c>
      <c r="S57" s="152">
        <f t="shared" si="17"/>
        <v>6.612466785305088</v>
      </c>
      <c r="T57" s="113">
        <v>3.1</v>
      </c>
      <c r="U57" s="152">
        <f t="shared" si="18"/>
        <v>0.8467863093774756</v>
      </c>
      <c r="V57" s="113">
        <v>705.4</v>
      </c>
      <c r="W57" s="152">
        <f t="shared" si="19"/>
        <v>42.41094243198557</v>
      </c>
      <c r="X57" s="113">
        <v>0.89</v>
      </c>
      <c r="Y57" s="152">
        <f t="shared" si="20"/>
        <v>1.5760580839383742</v>
      </c>
      <c r="Z57" s="152">
        <f t="shared" si="23"/>
        <v>14920.960000000005</v>
      </c>
      <c r="AA57" s="152">
        <f t="shared" si="21"/>
        <v>16.944685860399087</v>
      </c>
    </row>
    <row r="58" spans="1:27" s="2" customFormat="1" ht="12.75">
      <c r="A58" s="109" t="s">
        <v>206</v>
      </c>
      <c r="B58" s="114"/>
      <c r="C58" s="114"/>
      <c r="D58" s="114"/>
      <c r="E58" s="153">
        <f t="shared" si="22"/>
        <v>0</v>
      </c>
      <c r="F58" s="114"/>
      <c r="G58" s="153">
        <f t="shared" si="22"/>
        <v>0</v>
      </c>
      <c r="H58" s="114">
        <v>2.3</v>
      </c>
      <c r="I58" s="153">
        <f t="shared" si="12"/>
        <v>0.019214173711167522</v>
      </c>
      <c r="J58" s="114">
        <v>3</v>
      </c>
      <c r="K58" s="153">
        <f t="shared" si="13"/>
        <v>0.025569692754571858</v>
      </c>
      <c r="L58" s="114">
        <v>8.85</v>
      </c>
      <c r="M58" s="153">
        <f t="shared" si="14"/>
        <v>0.058473040954914304</v>
      </c>
      <c r="N58" s="114"/>
      <c r="O58" s="153">
        <f t="shared" si="15"/>
        <v>0</v>
      </c>
      <c r="P58" s="114">
        <v>3.5</v>
      </c>
      <c r="Q58" s="153">
        <f t="shared" si="16"/>
        <v>0.07416778448113276</v>
      </c>
      <c r="R58" s="114"/>
      <c r="S58" s="153">
        <f t="shared" si="17"/>
        <v>0</v>
      </c>
      <c r="T58" s="114"/>
      <c r="U58" s="153">
        <f t="shared" si="18"/>
        <v>0</v>
      </c>
      <c r="V58" s="114"/>
      <c r="W58" s="153">
        <f t="shared" si="19"/>
        <v>0</v>
      </c>
      <c r="X58" s="114"/>
      <c r="Y58" s="153">
        <f t="shared" si="20"/>
        <v>0</v>
      </c>
      <c r="Z58" s="153">
        <f t="shared" si="23"/>
        <v>17.65</v>
      </c>
      <c r="AA58" s="153">
        <f t="shared" si="21"/>
        <v>0.0200438648341691</v>
      </c>
    </row>
    <row r="59" spans="1:27" s="2" customFormat="1" ht="12.75">
      <c r="A59" s="110" t="s">
        <v>207</v>
      </c>
      <c r="B59" s="111"/>
      <c r="C59" s="111"/>
      <c r="D59" s="111"/>
      <c r="E59" s="151">
        <f t="shared" si="22"/>
        <v>0</v>
      </c>
      <c r="F59" s="111">
        <v>29.080000000000002</v>
      </c>
      <c r="G59" s="151">
        <f t="shared" si="22"/>
        <v>0.10888730874981424</v>
      </c>
      <c r="H59" s="111">
        <v>11</v>
      </c>
      <c r="I59" s="151">
        <f t="shared" si="12"/>
        <v>0.0918938742708012</v>
      </c>
      <c r="J59" s="111">
        <v>21.4</v>
      </c>
      <c r="K59" s="151">
        <f t="shared" si="13"/>
        <v>0.18239714164927925</v>
      </c>
      <c r="L59" s="111">
        <v>26.790000000000003</v>
      </c>
      <c r="M59" s="151">
        <f t="shared" si="14"/>
        <v>0.17700483244996096</v>
      </c>
      <c r="N59" s="111">
        <v>14.069999999999999</v>
      </c>
      <c r="O59" s="151">
        <f t="shared" si="15"/>
        <v>0.15182792403639983</v>
      </c>
      <c r="P59" s="111">
        <v>4.15</v>
      </c>
      <c r="Q59" s="151">
        <f t="shared" si="16"/>
        <v>0.08794180159905743</v>
      </c>
      <c r="R59" s="111">
        <v>0.85</v>
      </c>
      <c r="S59" s="151">
        <f t="shared" si="17"/>
        <v>0.05180273518441774</v>
      </c>
      <c r="T59" s="111">
        <v>0</v>
      </c>
      <c r="U59" s="151">
        <f t="shared" si="18"/>
        <v>0</v>
      </c>
      <c r="V59" s="111">
        <v>1.5</v>
      </c>
      <c r="W59" s="151">
        <f t="shared" si="19"/>
        <v>0.090184879001954</v>
      </c>
      <c r="X59" s="111">
        <v>0.04</v>
      </c>
      <c r="Y59" s="151">
        <f t="shared" si="20"/>
        <v>0.07083407118824155</v>
      </c>
      <c r="Z59" s="151">
        <f t="shared" si="23"/>
        <v>108.88</v>
      </c>
      <c r="AA59" s="151">
        <f t="shared" si="21"/>
        <v>0.1236473656172426</v>
      </c>
    </row>
    <row r="60" spans="1:27" s="2" customFormat="1" ht="12.75">
      <c r="A60" s="112" t="s">
        <v>208</v>
      </c>
      <c r="B60" s="113"/>
      <c r="C60" s="113"/>
      <c r="D60" s="113"/>
      <c r="E60" s="152">
        <f t="shared" si="22"/>
        <v>0</v>
      </c>
      <c r="F60" s="113">
        <v>11.9</v>
      </c>
      <c r="G60" s="152">
        <f t="shared" si="22"/>
        <v>0.044558424144525086</v>
      </c>
      <c r="H60" s="113"/>
      <c r="I60" s="152">
        <f t="shared" si="12"/>
        <v>0</v>
      </c>
      <c r="J60" s="113">
        <v>57.5</v>
      </c>
      <c r="K60" s="152">
        <f t="shared" si="13"/>
        <v>0.49008577779596063</v>
      </c>
      <c r="L60" s="113">
        <v>2.48</v>
      </c>
      <c r="M60" s="152">
        <f t="shared" si="14"/>
        <v>0.01638566571391949</v>
      </c>
      <c r="N60" s="113">
        <v>0.01</v>
      </c>
      <c r="O60" s="152">
        <f t="shared" si="15"/>
        <v>0.00010790897230732044</v>
      </c>
      <c r="P60" s="113">
        <v>37</v>
      </c>
      <c r="Q60" s="152">
        <f t="shared" si="16"/>
        <v>0.7840594359434035</v>
      </c>
      <c r="R60" s="113"/>
      <c r="S60" s="152">
        <f t="shared" si="17"/>
        <v>0</v>
      </c>
      <c r="T60" s="113">
        <v>28.5</v>
      </c>
      <c r="U60" s="152">
        <f t="shared" si="18"/>
        <v>7.784970908792921</v>
      </c>
      <c r="V60" s="113">
        <v>0.5</v>
      </c>
      <c r="W60" s="152">
        <f t="shared" si="19"/>
        <v>0.03006162633398467</v>
      </c>
      <c r="X60" s="113">
        <v>1.5</v>
      </c>
      <c r="Y60" s="152">
        <f t="shared" si="20"/>
        <v>2.6562776695590578</v>
      </c>
      <c r="Z60" s="152">
        <f t="shared" si="23"/>
        <v>139.39000000000001</v>
      </c>
      <c r="AA60" s="152">
        <f t="shared" si="21"/>
        <v>0.15829542885183182</v>
      </c>
    </row>
    <row r="61" spans="1:27" s="2" customFormat="1" ht="12.75">
      <c r="A61" s="109" t="s">
        <v>209</v>
      </c>
      <c r="B61" s="114"/>
      <c r="C61" s="114"/>
      <c r="D61" s="114"/>
      <c r="E61" s="153">
        <f t="shared" si="22"/>
        <v>0</v>
      </c>
      <c r="F61" s="114">
        <v>16916.519999999993</v>
      </c>
      <c r="G61" s="153">
        <f t="shared" si="22"/>
        <v>63.34230867305388</v>
      </c>
      <c r="H61" s="114">
        <v>1612.7800000000002</v>
      </c>
      <c r="I61" s="153">
        <f t="shared" si="12"/>
        <v>13.47314568604207</v>
      </c>
      <c r="J61" s="114">
        <v>6333.800000000001</v>
      </c>
      <c r="K61" s="153">
        <f t="shared" si="13"/>
        <v>53.98443998963576</v>
      </c>
      <c r="L61" s="114">
        <v>3219.730000000001</v>
      </c>
      <c r="M61" s="153">
        <f t="shared" si="14"/>
        <v>21.273153011725007</v>
      </c>
      <c r="N61" s="114">
        <v>1094.719999999998</v>
      </c>
      <c r="O61" s="153">
        <f t="shared" si="15"/>
        <v>11.81301101642696</v>
      </c>
      <c r="P61" s="114">
        <v>212.36999999999992</v>
      </c>
      <c r="Q61" s="153">
        <f t="shared" si="16"/>
        <v>4.500289254359474</v>
      </c>
      <c r="R61" s="114">
        <v>98.85000000000001</v>
      </c>
      <c r="S61" s="153">
        <f t="shared" si="17"/>
        <v>6.024353379976111</v>
      </c>
      <c r="T61" s="114">
        <v>74.95000000000002</v>
      </c>
      <c r="U61" s="153">
        <f t="shared" si="18"/>
        <v>20.47310770575542</v>
      </c>
      <c r="V61" s="114">
        <v>350</v>
      </c>
      <c r="W61" s="153">
        <f t="shared" si="19"/>
        <v>21.04313843378927</v>
      </c>
      <c r="X61" s="114">
        <v>2</v>
      </c>
      <c r="Y61" s="153">
        <f t="shared" si="20"/>
        <v>3.541703559412077</v>
      </c>
      <c r="Z61" s="153">
        <f t="shared" si="23"/>
        <v>29915.719999999987</v>
      </c>
      <c r="AA61" s="153">
        <f t="shared" si="21"/>
        <v>33.973181195288895</v>
      </c>
    </row>
    <row r="62" spans="1:27" s="2" customFormat="1" ht="12.75">
      <c r="A62" s="110" t="s">
        <v>210</v>
      </c>
      <c r="B62" s="111"/>
      <c r="C62" s="111"/>
      <c r="D62" s="111"/>
      <c r="E62" s="151">
        <f t="shared" si="22"/>
        <v>0</v>
      </c>
      <c r="F62" s="111"/>
      <c r="G62" s="151">
        <f t="shared" si="22"/>
        <v>0</v>
      </c>
      <c r="H62" s="111">
        <v>1766.01</v>
      </c>
      <c r="I62" s="151">
        <f t="shared" si="12"/>
        <v>14.75322735463433</v>
      </c>
      <c r="J62" s="111">
        <v>561.8</v>
      </c>
      <c r="K62" s="151">
        <f t="shared" si="13"/>
        <v>4.78835112983949</v>
      </c>
      <c r="L62" s="111">
        <v>29.5</v>
      </c>
      <c r="M62" s="151">
        <f t="shared" si="14"/>
        <v>0.19491013651638103</v>
      </c>
      <c r="N62" s="111">
        <v>18.159999999999997</v>
      </c>
      <c r="O62" s="151">
        <f t="shared" si="15"/>
        <v>0.1959626937100939</v>
      </c>
      <c r="P62" s="111">
        <v>99.44999999999999</v>
      </c>
      <c r="Q62" s="151">
        <f t="shared" si="16"/>
        <v>2.1074246190424724</v>
      </c>
      <c r="R62" s="111"/>
      <c r="S62" s="151">
        <f t="shared" si="17"/>
        <v>0</v>
      </c>
      <c r="T62" s="111"/>
      <c r="U62" s="151">
        <f t="shared" si="18"/>
        <v>0</v>
      </c>
      <c r="V62" s="111"/>
      <c r="W62" s="151">
        <f t="shared" si="19"/>
        <v>0</v>
      </c>
      <c r="X62" s="111">
        <v>0.02</v>
      </c>
      <c r="Y62" s="151">
        <f t="shared" si="20"/>
        <v>0.03541703559412077</v>
      </c>
      <c r="Z62" s="151">
        <f t="shared" si="23"/>
        <v>2474.9399999999996</v>
      </c>
      <c r="AA62" s="151">
        <f t="shared" si="21"/>
        <v>2.8106154579421228</v>
      </c>
    </row>
    <row r="63" spans="1:27" s="2" customFormat="1" ht="12.75">
      <c r="A63" s="110" t="s">
        <v>211</v>
      </c>
      <c r="B63" s="111"/>
      <c r="C63" s="111"/>
      <c r="D63" s="111"/>
      <c r="E63" s="151">
        <f t="shared" si="22"/>
        <v>0</v>
      </c>
      <c r="F63" s="111">
        <v>800</v>
      </c>
      <c r="G63" s="151">
        <f t="shared" si="22"/>
        <v>2.9955243122369803</v>
      </c>
      <c r="H63" s="111"/>
      <c r="I63" s="151">
        <f t="shared" si="12"/>
        <v>0</v>
      </c>
      <c r="J63" s="111">
        <v>1651.7</v>
      </c>
      <c r="K63" s="151">
        <f t="shared" si="13"/>
        <v>14.077820507575447</v>
      </c>
      <c r="L63" s="111">
        <v>135.41000000000003</v>
      </c>
      <c r="M63" s="151">
        <f t="shared" si="14"/>
        <v>0.8946705622265478</v>
      </c>
      <c r="N63" s="111">
        <v>139.43</v>
      </c>
      <c r="O63" s="151">
        <f t="shared" si="15"/>
        <v>1.504574800880969</v>
      </c>
      <c r="P63" s="111">
        <v>10.100000000000001</v>
      </c>
      <c r="Q63" s="151">
        <f t="shared" si="16"/>
        <v>0.21402703521698316</v>
      </c>
      <c r="R63" s="111">
        <v>3</v>
      </c>
      <c r="S63" s="151">
        <f t="shared" si="17"/>
        <v>0.18283318300382734</v>
      </c>
      <c r="T63" s="111">
        <v>13.95</v>
      </c>
      <c r="U63" s="151">
        <f t="shared" si="18"/>
        <v>3.8105383921986395</v>
      </c>
      <c r="V63" s="111"/>
      <c r="W63" s="151">
        <f t="shared" si="19"/>
        <v>0</v>
      </c>
      <c r="X63" s="111"/>
      <c r="Y63" s="151">
        <f t="shared" si="20"/>
        <v>0</v>
      </c>
      <c r="Z63" s="151">
        <f t="shared" si="23"/>
        <v>2753.5899999999992</v>
      </c>
      <c r="AA63" s="151">
        <f t="shared" si="21"/>
        <v>3.127058683780152</v>
      </c>
    </row>
    <row r="64" spans="1:27" s="2" customFormat="1" ht="12.75">
      <c r="A64" s="112" t="s">
        <v>212</v>
      </c>
      <c r="B64" s="113"/>
      <c r="C64" s="113"/>
      <c r="D64" s="113"/>
      <c r="E64" s="152">
        <f t="shared" si="22"/>
        <v>0</v>
      </c>
      <c r="F64" s="113">
        <v>0.02</v>
      </c>
      <c r="G64" s="152">
        <f t="shared" si="22"/>
        <v>7.488810780592451E-05</v>
      </c>
      <c r="H64" s="113">
        <v>0</v>
      </c>
      <c r="I64" s="152">
        <f t="shared" si="12"/>
        <v>0</v>
      </c>
      <c r="J64" s="113">
        <v>68.8</v>
      </c>
      <c r="K64" s="152">
        <f t="shared" si="13"/>
        <v>0.5863982871715145</v>
      </c>
      <c r="L64" s="113">
        <v>1.5</v>
      </c>
      <c r="M64" s="152">
        <f t="shared" si="14"/>
        <v>0.009910684907612594</v>
      </c>
      <c r="N64" s="113"/>
      <c r="O64" s="152">
        <f t="shared" si="15"/>
        <v>0</v>
      </c>
      <c r="P64" s="113">
        <v>0.2</v>
      </c>
      <c r="Q64" s="152">
        <f t="shared" si="16"/>
        <v>0.0042381591132075866</v>
      </c>
      <c r="R64" s="113">
        <v>5</v>
      </c>
      <c r="S64" s="152">
        <f t="shared" si="17"/>
        <v>0.30472197167304554</v>
      </c>
      <c r="T64" s="113">
        <v>4.94</v>
      </c>
      <c r="U64" s="152">
        <f t="shared" si="18"/>
        <v>1.3493949575241062</v>
      </c>
      <c r="V64" s="113">
        <v>0</v>
      </c>
      <c r="W64" s="152">
        <f t="shared" si="19"/>
        <v>0</v>
      </c>
      <c r="X64" s="113">
        <v>0</v>
      </c>
      <c r="Y64" s="152">
        <f t="shared" si="20"/>
        <v>0</v>
      </c>
      <c r="Z64" s="152">
        <f t="shared" si="23"/>
        <v>80.46</v>
      </c>
      <c r="AA64" s="152">
        <f t="shared" si="21"/>
        <v>0.09137276853015557</v>
      </c>
    </row>
    <row r="65" spans="1:27" s="2" customFormat="1" ht="12.75">
      <c r="A65" s="109" t="s">
        <v>213</v>
      </c>
      <c r="B65" s="114"/>
      <c r="C65" s="114"/>
      <c r="D65" s="114"/>
      <c r="E65" s="153">
        <f t="shared" si="22"/>
        <v>0</v>
      </c>
      <c r="F65" s="114"/>
      <c r="G65" s="153">
        <f t="shared" si="22"/>
        <v>0</v>
      </c>
      <c r="H65" s="114"/>
      <c r="I65" s="153">
        <f t="shared" si="12"/>
        <v>0</v>
      </c>
      <c r="J65" s="114">
        <v>16.04</v>
      </c>
      <c r="K65" s="153">
        <f t="shared" si="13"/>
        <v>0.13671262392777753</v>
      </c>
      <c r="L65" s="114">
        <v>0.37</v>
      </c>
      <c r="M65" s="153">
        <f t="shared" si="14"/>
        <v>0.00244463561054444</v>
      </c>
      <c r="N65" s="114"/>
      <c r="O65" s="153">
        <f t="shared" si="15"/>
        <v>0</v>
      </c>
      <c r="P65" s="114">
        <v>3</v>
      </c>
      <c r="Q65" s="153">
        <f t="shared" si="16"/>
        <v>0.0635723866981138</v>
      </c>
      <c r="R65" s="114"/>
      <c r="S65" s="153">
        <f t="shared" si="17"/>
        <v>0</v>
      </c>
      <c r="T65" s="114"/>
      <c r="U65" s="153">
        <f t="shared" si="18"/>
        <v>0</v>
      </c>
      <c r="V65" s="114"/>
      <c r="W65" s="153">
        <f t="shared" si="19"/>
        <v>0</v>
      </c>
      <c r="X65" s="114"/>
      <c r="Y65" s="153">
        <f t="shared" si="20"/>
        <v>0</v>
      </c>
      <c r="Z65" s="153">
        <f t="shared" si="23"/>
        <v>19.41</v>
      </c>
      <c r="AA65" s="153">
        <f t="shared" si="21"/>
        <v>0.022042573168907776</v>
      </c>
    </row>
    <row r="66" spans="1:27" s="2" customFormat="1" ht="12.75">
      <c r="A66" s="110" t="s">
        <v>214</v>
      </c>
      <c r="B66" s="111"/>
      <c r="C66" s="111"/>
      <c r="D66" s="111"/>
      <c r="E66" s="151">
        <f t="shared" si="22"/>
        <v>0</v>
      </c>
      <c r="F66" s="111"/>
      <c r="G66" s="151">
        <f t="shared" si="22"/>
        <v>0</v>
      </c>
      <c r="H66" s="111"/>
      <c r="I66" s="151">
        <f t="shared" si="12"/>
        <v>0</v>
      </c>
      <c r="J66" s="111">
        <v>76.6</v>
      </c>
      <c r="K66" s="151">
        <f t="shared" si="13"/>
        <v>0.6528794883334014</v>
      </c>
      <c r="L66" s="111">
        <v>143.42</v>
      </c>
      <c r="M66" s="151">
        <f t="shared" si="14"/>
        <v>0.9475936196331988</v>
      </c>
      <c r="N66" s="111">
        <v>36.230000000000004</v>
      </c>
      <c r="O66" s="151">
        <f t="shared" si="15"/>
        <v>0.390954206669422</v>
      </c>
      <c r="P66" s="111">
        <v>52</v>
      </c>
      <c r="Q66" s="151">
        <f t="shared" si="16"/>
        <v>1.1019213694339725</v>
      </c>
      <c r="R66" s="111">
        <v>219.77</v>
      </c>
      <c r="S66" s="151">
        <f t="shared" si="17"/>
        <v>13.393749542917044</v>
      </c>
      <c r="T66" s="111"/>
      <c r="U66" s="151">
        <f t="shared" si="18"/>
        <v>0</v>
      </c>
      <c r="V66" s="111"/>
      <c r="W66" s="151">
        <f t="shared" si="19"/>
        <v>0</v>
      </c>
      <c r="X66" s="111"/>
      <c r="Y66" s="151">
        <f t="shared" si="20"/>
        <v>0</v>
      </c>
      <c r="Z66" s="151">
        <f t="shared" si="23"/>
        <v>528.02</v>
      </c>
      <c r="AA66" s="151">
        <f t="shared" si="21"/>
        <v>0.5996352130163154</v>
      </c>
    </row>
    <row r="67" spans="1:27" s="2" customFormat="1" ht="12.75">
      <c r="A67" s="112" t="s">
        <v>215</v>
      </c>
      <c r="B67" s="113"/>
      <c r="C67" s="113"/>
      <c r="D67" s="113"/>
      <c r="E67" s="152">
        <f t="shared" si="22"/>
        <v>0</v>
      </c>
      <c r="F67" s="113">
        <v>140</v>
      </c>
      <c r="G67" s="152">
        <f t="shared" si="22"/>
        <v>0.5242167546414715</v>
      </c>
      <c r="H67" s="113">
        <v>45</v>
      </c>
      <c r="I67" s="152">
        <f t="shared" si="12"/>
        <v>0.3759294856532776</v>
      </c>
      <c r="J67" s="113"/>
      <c r="K67" s="152">
        <f t="shared" si="13"/>
        <v>0</v>
      </c>
      <c r="L67" s="113">
        <v>10</v>
      </c>
      <c r="M67" s="152">
        <f t="shared" si="14"/>
        <v>0.0660712327174173</v>
      </c>
      <c r="N67" s="113">
        <v>0.2</v>
      </c>
      <c r="O67" s="152">
        <f t="shared" si="15"/>
        <v>0.002158179446146409</v>
      </c>
      <c r="P67" s="113">
        <v>2.85</v>
      </c>
      <c r="Q67" s="152">
        <f t="shared" si="16"/>
        <v>0.06039376736320811</v>
      </c>
      <c r="R67" s="113">
        <v>1.5</v>
      </c>
      <c r="S67" s="152">
        <f t="shared" si="17"/>
        <v>0.09141659150191367</v>
      </c>
      <c r="T67" s="113">
        <v>5</v>
      </c>
      <c r="U67" s="152">
        <f t="shared" si="18"/>
        <v>1.3657843699636703</v>
      </c>
      <c r="V67" s="113">
        <v>0</v>
      </c>
      <c r="W67" s="152">
        <f t="shared" si="19"/>
        <v>0</v>
      </c>
      <c r="X67" s="113">
        <v>0</v>
      </c>
      <c r="Y67" s="152">
        <f t="shared" si="20"/>
        <v>0</v>
      </c>
      <c r="Z67" s="152">
        <f t="shared" si="23"/>
        <v>204.54999999999998</v>
      </c>
      <c r="AA67" s="152">
        <f t="shared" si="21"/>
        <v>0.23229306242658865</v>
      </c>
    </row>
    <row r="68" spans="1:27" s="2" customFormat="1" ht="12.75">
      <c r="A68" s="115" t="s">
        <v>216</v>
      </c>
      <c r="B68" s="116"/>
      <c r="C68" s="116"/>
      <c r="D68" s="116">
        <v>4790.46</v>
      </c>
      <c r="E68" s="154">
        <f t="shared" si="22"/>
        <v>99.8124789038767</v>
      </c>
      <c r="F68" s="116">
        <v>2536.2100000000005</v>
      </c>
      <c r="G68" s="154">
        <f t="shared" si="22"/>
        <v>9.496598394923192</v>
      </c>
      <c r="H68" s="116">
        <v>503.81999999999994</v>
      </c>
      <c r="I68" s="154">
        <f t="shared" si="12"/>
        <v>4.208906521374096</v>
      </c>
      <c r="J68" s="116"/>
      <c r="K68" s="154">
        <f t="shared" si="13"/>
        <v>0</v>
      </c>
      <c r="L68" s="116">
        <v>45.46</v>
      </c>
      <c r="M68" s="154">
        <f t="shared" si="14"/>
        <v>0.30035982393337907</v>
      </c>
      <c r="N68" s="116">
        <v>1976.7599999999964</v>
      </c>
      <c r="O68" s="154">
        <f t="shared" si="15"/>
        <v>21.331014009821835</v>
      </c>
      <c r="P68" s="116">
        <v>482.22000000000014</v>
      </c>
      <c r="Q68" s="154">
        <f t="shared" si="16"/>
        <v>10.218625437854815</v>
      </c>
      <c r="R68" s="116">
        <v>10.1</v>
      </c>
      <c r="S68" s="154">
        <f t="shared" si="17"/>
        <v>0.6155383827795519</v>
      </c>
      <c r="T68" s="116">
        <v>105.75</v>
      </c>
      <c r="U68" s="154">
        <f t="shared" si="18"/>
        <v>28.886339424731627</v>
      </c>
      <c r="V68" s="116">
        <v>119.1</v>
      </c>
      <c r="W68" s="154">
        <f t="shared" si="19"/>
        <v>7.160679392755148</v>
      </c>
      <c r="X68" s="116">
        <v>30</v>
      </c>
      <c r="Y68" s="154">
        <f t="shared" si="20"/>
        <v>53.12555339118116</v>
      </c>
      <c r="Z68" s="154">
        <f t="shared" si="23"/>
        <v>10599.879999999996</v>
      </c>
      <c r="AA68" s="154">
        <f t="shared" si="21"/>
        <v>12.037538922289649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4799.46</v>
      </c>
      <c r="E69" s="117">
        <f t="shared" si="24"/>
        <v>100.00000000000001</v>
      </c>
      <c r="F69" s="117">
        <f t="shared" si="24"/>
        <v>26706.509999999987</v>
      </c>
      <c r="G69" s="117">
        <f t="shared" si="24"/>
        <v>100.00000000000001</v>
      </c>
      <c r="H69" s="117">
        <f t="shared" si="24"/>
        <v>11970.330000000004</v>
      </c>
      <c r="I69" s="117">
        <f t="shared" si="24"/>
        <v>99.99999999999999</v>
      </c>
      <c r="J69" s="117">
        <f t="shared" si="24"/>
        <v>11732.640000000001</v>
      </c>
      <c r="K69" s="117">
        <f t="shared" si="24"/>
        <v>100</v>
      </c>
      <c r="L69" s="117">
        <f t="shared" si="24"/>
        <v>15135.18</v>
      </c>
      <c r="M69" s="117">
        <f t="shared" si="24"/>
        <v>100.00000000000001</v>
      </c>
      <c r="N69" s="117">
        <f t="shared" si="24"/>
        <v>9267.07</v>
      </c>
      <c r="O69" s="117">
        <f t="shared" si="24"/>
        <v>100</v>
      </c>
      <c r="P69" s="117">
        <f t="shared" si="24"/>
        <v>4719.030000000001</v>
      </c>
      <c r="Q69" s="117">
        <f t="shared" si="24"/>
        <v>99.99999999999999</v>
      </c>
      <c r="R69" s="117">
        <f t="shared" si="24"/>
        <v>1640.84</v>
      </c>
      <c r="S69" s="117">
        <f t="shared" si="24"/>
        <v>100</v>
      </c>
      <c r="T69" s="117">
        <f t="shared" si="24"/>
        <v>366.09</v>
      </c>
      <c r="U69" s="117">
        <f t="shared" si="24"/>
        <v>100.00000000000001</v>
      </c>
      <c r="V69" s="117">
        <f t="shared" si="24"/>
        <v>1663.25</v>
      </c>
      <c r="W69" s="117">
        <f t="shared" si="24"/>
        <v>100</v>
      </c>
      <c r="X69" s="117">
        <f t="shared" si="24"/>
        <v>56.47</v>
      </c>
      <c r="Y69" s="117">
        <f t="shared" si="24"/>
        <v>100</v>
      </c>
      <c r="Z69" s="117">
        <f t="shared" si="24"/>
        <v>88056.87</v>
      </c>
      <c r="AA69" s="117">
        <f t="shared" si="24"/>
        <v>99.99999999999997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70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8515625" style="0" customWidth="1"/>
    <col min="4" max="4" width="10.28125" style="0" bestFit="1" customWidth="1"/>
    <col min="5" max="5" width="7.8515625" style="0" bestFit="1" customWidth="1"/>
    <col min="6" max="6" width="11.7109375" style="0" bestFit="1" customWidth="1"/>
    <col min="7" max="7" width="7.8515625" style="0" bestFit="1" customWidth="1"/>
    <col min="8" max="8" width="11.7109375" style="0" bestFit="1" customWidth="1"/>
    <col min="9" max="9" width="7.8515625" style="0" bestFit="1" customWidth="1"/>
    <col min="10" max="10" width="11.7109375" style="0" bestFit="1" customWidth="1"/>
    <col min="11" max="11" width="7.8515625" style="0" bestFit="1" customWidth="1"/>
    <col min="12" max="12" width="11.7109375" style="0" bestFit="1" customWidth="1"/>
    <col min="13" max="13" width="7.8515625" style="0" bestFit="1" customWidth="1"/>
    <col min="14" max="14" width="9.7109375" style="0" bestFit="1" customWidth="1"/>
    <col min="15" max="15" width="7.8515625" style="0" bestFit="1" customWidth="1"/>
    <col min="16" max="16" width="8.57421875" style="0" bestFit="1" customWidth="1"/>
    <col min="17" max="17" width="7.8515625" style="0" bestFit="1" customWidth="1"/>
    <col min="18" max="18" width="7.421875" style="0" bestFit="1" customWidth="1"/>
    <col min="19" max="19" width="7.8515625" style="0" bestFit="1" customWidth="1"/>
    <col min="20" max="20" width="13.140625" style="0" bestFit="1" customWidth="1"/>
    <col min="21" max="21" width="7.8515625" style="0" bestFit="1" customWidth="1"/>
    <col min="22" max="22" width="10.28125" style="0" bestFit="1" customWidth="1"/>
    <col min="23" max="23" width="7.8515625" style="0" bestFit="1" customWidth="1"/>
    <col min="24" max="24" width="11.7109375" style="0" bestFit="1" customWidth="1"/>
    <col min="25" max="25" width="7.8515625" style="0" bestFit="1" customWidth="1"/>
    <col min="26" max="26" width="9.28125" style="0" bestFit="1" customWidth="1"/>
    <col min="27" max="27" width="10.5742187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252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8">
      <c r="A5" s="197" t="s">
        <v>232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7" spans="1:27" ht="24.75" customHeight="1">
      <c r="A7" s="219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6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7" t="s">
        <v>253</v>
      </c>
      <c r="AA8" s="229" t="s">
        <v>3</v>
      </c>
    </row>
    <row r="9" spans="1:27" ht="24.75" customHeight="1">
      <c r="A9" s="220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8"/>
      <c r="AA9" s="203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168.06</v>
      </c>
      <c r="G10" s="133">
        <f aca="true" t="shared" si="1" ref="G10:G19">((F10/F$19*100))</f>
        <v>8.468077173075082</v>
      </c>
      <c r="H10" s="134">
        <f>SUM(H28:H36)</f>
        <v>16.6</v>
      </c>
      <c r="I10" s="133">
        <f aca="true" t="shared" si="2" ref="I10:I19">((H10/H$19*100))</f>
        <v>0.799110387953652</v>
      </c>
      <c r="J10" s="118">
        <v>369.1</v>
      </c>
      <c r="K10" s="133">
        <f aca="true" t="shared" si="3" ref="K10:K19">((J10/J$19*100))</f>
        <v>20.774001823564507</v>
      </c>
      <c r="L10" s="118">
        <v>814.84</v>
      </c>
      <c r="M10" s="133">
        <f aca="true" t="shared" si="4" ref="M10:M19">((L10/L$19*100))</f>
        <v>9.288964025840931</v>
      </c>
      <c r="N10" s="134">
        <v>4366.77</v>
      </c>
      <c r="O10" s="133">
        <f aca="true" t="shared" si="5" ref="O10:O19">((N10/N$19*100))</f>
        <v>10.29773020601026</v>
      </c>
      <c r="P10" s="118">
        <f>SUM(P28:P36)</f>
        <v>710.22</v>
      </c>
      <c r="Q10" s="133">
        <f aca="true" t="shared" si="6" ref="Q10:S19">((P10/P$19*100))</f>
        <v>9.897874427912837</v>
      </c>
      <c r="R10" s="118">
        <f>SUM(R28:R36)</f>
        <v>202.7</v>
      </c>
      <c r="S10" s="133">
        <f t="shared" si="6"/>
        <v>30.05322697821994</v>
      </c>
      <c r="T10" s="118">
        <f>SUM(T28:T36)</f>
        <v>1683</v>
      </c>
      <c r="U10" s="133">
        <f aca="true" t="shared" si="7" ref="U10:U19">((T10/T$19*100))</f>
        <v>11.44739097431377</v>
      </c>
      <c r="V10" s="118">
        <f>SUM(V28:V36)</f>
        <v>167.6</v>
      </c>
      <c r="W10" s="133">
        <f aca="true" t="shared" si="8" ref="W10:W19">((V10/V$19*100))</f>
        <v>3.8654919507357355</v>
      </c>
      <c r="X10" s="118">
        <f>SUM(X28:X36)</f>
        <v>0.1</v>
      </c>
      <c r="Y10" s="133">
        <f aca="true" t="shared" si="9" ref="Y10:Y19">((X10/X$19*100))</f>
        <v>0.007646253717990871</v>
      </c>
      <c r="Z10" s="98">
        <f>SUM(B10+D10+F10+H10+J10+L10+N10+P10+T10+V10+X10+R10)</f>
        <v>8498.990000000002</v>
      </c>
      <c r="AA10" s="133">
        <f aca="true" t="shared" si="10" ref="AA10:AA19">((Z10/Z$19*100))</f>
        <v>9.90542458704331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267.89</v>
      </c>
      <c r="E11" s="135">
        <f t="shared" si="0"/>
        <v>45.4227919358394</v>
      </c>
      <c r="F11" s="119">
        <v>171.38</v>
      </c>
      <c r="G11" s="135">
        <f t="shared" si="1"/>
        <v>8.635362762832365</v>
      </c>
      <c r="H11" s="136">
        <f>SUM(H37:H44)</f>
        <v>129.46</v>
      </c>
      <c r="I11" s="135">
        <f t="shared" si="2"/>
        <v>6.23209824243854</v>
      </c>
      <c r="J11" s="119">
        <v>499.81</v>
      </c>
      <c r="K11" s="135">
        <f t="shared" si="3"/>
        <v>28.13073381586501</v>
      </c>
      <c r="L11" s="119">
        <v>617.02</v>
      </c>
      <c r="M11" s="135">
        <f t="shared" si="4"/>
        <v>7.033867487143944</v>
      </c>
      <c r="N11" s="136">
        <v>3946.04</v>
      </c>
      <c r="O11" s="135">
        <f t="shared" si="5"/>
        <v>9.305563448985112</v>
      </c>
      <c r="P11" s="119">
        <f>SUM(P37:P44)</f>
        <v>656.73</v>
      </c>
      <c r="Q11" s="135">
        <f t="shared" si="6"/>
        <v>9.152419071616116</v>
      </c>
      <c r="R11" s="119">
        <f>SUM(R37:R44)</f>
        <v>62.25</v>
      </c>
      <c r="S11" s="135">
        <f t="shared" si="6"/>
        <v>9.229469064598872</v>
      </c>
      <c r="T11" s="119">
        <f>SUM(T37:T44)</f>
        <v>1165.8</v>
      </c>
      <c r="U11" s="135">
        <f t="shared" si="7"/>
        <v>7.929511822849074</v>
      </c>
      <c r="V11" s="119">
        <f>SUM(V37:V44)</f>
        <v>1534.1</v>
      </c>
      <c r="W11" s="135">
        <f t="shared" si="8"/>
        <v>35.38216707412704</v>
      </c>
      <c r="X11" s="119">
        <f>SUM(X37:X44)</f>
        <v>95.5</v>
      </c>
      <c r="Y11" s="135">
        <f t="shared" si="9"/>
        <v>7.302172300681281</v>
      </c>
      <c r="Z11" s="101">
        <f aca="true" t="shared" si="11" ref="Z11:Z18">SUM(B11+D11+F11+H11+J11+L11+N11+P11+T11+V11+X11+R11)</f>
        <v>9145.98</v>
      </c>
      <c r="AA11" s="135">
        <f t="shared" si="10"/>
        <v>10.65948014582984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1.02</v>
      </c>
      <c r="E12" s="135">
        <f t="shared" si="0"/>
        <v>0.17294877664174169</v>
      </c>
      <c r="F12" s="119">
        <v>19.48</v>
      </c>
      <c r="G12" s="135">
        <f t="shared" si="1"/>
        <v>0.9815431591782852</v>
      </c>
      <c r="H12" s="136">
        <f>SUM(H45:H50)</f>
        <v>200.33</v>
      </c>
      <c r="I12" s="135">
        <f t="shared" si="2"/>
        <v>9.643721928840666</v>
      </c>
      <c r="J12" s="119">
        <v>106.94</v>
      </c>
      <c r="K12" s="135">
        <f t="shared" si="3"/>
        <v>6.018888526177156</v>
      </c>
      <c r="L12" s="119">
        <v>94.58</v>
      </c>
      <c r="M12" s="135">
        <f t="shared" si="4"/>
        <v>1.0781873957636288</v>
      </c>
      <c r="N12" s="136">
        <v>147.39</v>
      </c>
      <c r="O12" s="135">
        <f t="shared" si="5"/>
        <v>0.3475755432651254</v>
      </c>
      <c r="P12" s="119">
        <f>SUM(P45:P50)</f>
        <v>718.08</v>
      </c>
      <c r="Q12" s="135">
        <f t="shared" si="6"/>
        <v>10.00741413814825</v>
      </c>
      <c r="R12" s="119">
        <f>SUM(R45:R50)</f>
        <v>0.9</v>
      </c>
      <c r="S12" s="135">
        <f t="shared" si="6"/>
        <v>0.13343810695805597</v>
      </c>
      <c r="T12" s="119">
        <f>SUM(T45:T50)</f>
        <v>317</v>
      </c>
      <c r="U12" s="135">
        <f t="shared" si="7"/>
        <v>2.1561633623633183</v>
      </c>
      <c r="V12" s="119">
        <f>SUM(V45:V50)</f>
        <v>58.6</v>
      </c>
      <c r="W12" s="135">
        <f t="shared" si="8"/>
        <v>1.3515383550901796</v>
      </c>
      <c r="X12" s="119">
        <f>SUM(X45:X50)</f>
        <v>393.56999999999994</v>
      </c>
      <c r="Y12" s="135">
        <f t="shared" si="9"/>
        <v>30.093360757896665</v>
      </c>
      <c r="Z12" s="101">
        <f t="shared" si="11"/>
        <v>2057.89</v>
      </c>
      <c r="AA12" s="135">
        <f t="shared" si="10"/>
        <v>2.3984348967854476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</v>
      </c>
      <c r="E13" s="135">
        <f t="shared" si="0"/>
        <v>0</v>
      </c>
      <c r="F13" s="119">
        <v>215.74</v>
      </c>
      <c r="G13" s="135">
        <f t="shared" si="1"/>
        <v>10.870540100673677</v>
      </c>
      <c r="H13" s="136">
        <f>SUM(H51:H52)</f>
        <v>234.8</v>
      </c>
      <c r="I13" s="135">
        <f t="shared" si="2"/>
        <v>11.303079463344424</v>
      </c>
      <c r="J13" s="119">
        <v>83.1</v>
      </c>
      <c r="K13" s="135">
        <f t="shared" si="3"/>
        <v>4.677105260195638</v>
      </c>
      <c r="L13" s="119">
        <v>421.29</v>
      </c>
      <c r="M13" s="135">
        <f t="shared" si="4"/>
        <v>4.8025964047500445</v>
      </c>
      <c r="N13" s="136">
        <v>33.72</v>
      </c>
      <c r="O13" s="135">
        <f t="shared" si="5"/>
        <v>0.07951860586810523</v>
      </c>
      <c r="P13" s="119">
        <f>SUM(P51:P52)</f>
        <v>34.49999999999999</v>
      </c>
      <c r="Q13" s="135">
        <f t="shared" si="6"/>
        <v>0.4808040716439875</v>
      </c>
      <c r="R13" s="119">
        <f>SUM(R51:R52)</f>
        <v>0.6</v>
      </c>
      <c r="S13" s="135">
        <f t="shared" si="6"/>
        <v>0.08895873797203732</v>
      </c>
      <c r="T13" s="119">
        <f>SUM(T51:T52)</f>
        <v>27.66</v>
      </c>
      <c r="U13" s="135">
        <f t="shared" si="7"/>
        <v>0.18813715647624413</v>
      </c>
      <c r="V13" s="119">
        <f>SUM(V51:V52)</f>
        <v>0</v>
      </c>
      <c r="W13" s="135">
        <f t="shared" si="8"/>
        <v>0</v>
      </c>
      <c r="X13" s="119">
        <f>SUM(X51:X52)</f>
        <v>0</v>
      </c>
      <c r="Y13" s="135">
        <f t="shared" si="9"/>
        <v>0</v>
      </c>
      <c r="Z13" s="101">
        <f t="shared" si="11"/>
        <v>1051.41</v>
      </c>
      <c r="AA13" s="135">
        <f t="shared" si="10"/>
        <v>1.2254000140091004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130.94</v>
      </c>
      <c r="E14" s="135">
        <f t="shared" si="0"/>
        <v>22.201875307323192</v>
      </c>
      <c r="F14" s="119">
        <v>404.38</v>
      </c>
      <c r="G14" s="135">
        <f t="shared" si="1"/>
        <v>20.3755863813406</v>
      </c>
      <c r="H14" s="136">
        <f>SUM(H53:H55)</f>
        <v>1083.9299999999996</v>
      </c>
      <c r="I14" s="135">
        <f t="shared" si="2"/>
        <v>52.17950137437358</v>
      </c>
      <c r="J14" s="119">
        <v>325.57</v>
      </c>
      <c r="K14" s="135">
        <f t="shared" si="3"/>
        <v>18.32400914033567</v>
      </c>
      <c r="L14" s="119">
        <v>1535.47</v>
      </c>
      <c r="M14" s="135">
        <f t="shared" si="4"/>
        <v>17.50395855966567</v>
      </c>
      <c r="N14" s="136">
        <v>3154.15</v>
      </c>
      <c r="O14" s="135">
        <f t="shared" si="5"/>
        <v>7.43812605868577</v>
      </c>
      <c r="P14" s="119">
        <f>SUM(P53:P55)</f>
        <v>2636.8100000000004</v>
      </c>
      <c r="Q14" s="135">
        <f t="shared" si="6"/>
        <v>36.74750678700241</v>
      </c>
      <c r="R14" s="119">
        <f>SUM(R53:R55)</f>
        <v>143.3</v>
      </c>
      <c r="S14" s="135">
        <f t="shared" si="6"/>
        <v>21.246311918988248</v>
      </c>
      <c r="T14" s="119">
        <f>SUM(T53:T55)</f>
        <v>63.08</v>
      </c>
      <c r="U14" s="135">
        <f t="shared" si="7"/>
        <v>0.42905610377879533</v>
      </c>
      <c r="V14" s="119">
        <f>SUM(V53:V55)</f>
        <v>125.55</v>
      </c>
      <c r="W14" s="135">
        <f t="shared" si="8"/>
        <v>2.895659393883482</v>
      </c>
      <c r="X14" s="119">
        <f>SUM(X53:X55)</f>
        <v>90.13000000000002</v>
      </c>
      <c r="Y14" s="135">
        <f t="shared" si="9"/>
        <v>6.891568476025174</v>
      </c>
      <c r="Z14" s="101">
        <f t="shared" si="11"/>
        <v>9693.309999999998</v>
      </c>
      <c r="AA14" s="135">
        <f t="shared" si="10"/>
        <v>11.29738371310388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3.02</v>
      </c>
      <c r="E15" s="135">
        <f t="shared" si="0"/>
        <v>0.5120640249588823</v>
      </c>
      <c r="F15" s="119">
        <v>28.95</v>
      </c>
      <c r="G15" s="135">
        <f t="shared" si="1"/>
        <v>1.4587101877931905</v>
      </c>
      <c r="H15" s="136">
        <f>SUM(H56:H58)</f>
        <v>73.36</v>
      </c>
      <c r="I15" s="135">
        <f t="shared" si="2"/>
        <v>3.531490244595174</v>
      </c>
      <c r="J15" s="119">
        <v>14.16</v>
      </c>
      <c r="K15" s="135">
        <f t="shared" si="3"/>
        <v>0.7969652284521089</v>
      </c>
      <c r="L15" s="119">
        <v>18.77</v>
      </c>
      <c r="M15" s="135">
        <f t="shared" si="4"/>
        <v>0.213973117133467</v>
      </c>
      <c r="N15" s="136">
        <v>404.25</v>
      </c>
      <c r="O15" s="135">
        <f t="shared" si="5"/>
        <v>0.953303571239073</v>
      </c>
      <c r="P15" s="119">
        <f>SUM(P56:P58)</f>
        <v>25.270000000000003</v>
      </c>
      <c r="Q15" s="135">
        <f t="shared" si="6"/>
        <v>0.3521715620418426</v>
      </c>
      <c r="R15" s="119">
        <f>SUM(R56:R58)</f>
        <v>103.4</v>
      </c>
      <c r="S15" s="135">
        <f t="shared" si="6"/>
        <v>15.330555843847765</v>
      </c>
      <c r="T15" s="119">
        <f>SUM(T56:T58)</f>
        <v>8</v>
      </c>
      <c r="U15" s="135">
        <f t="shared" si="7"/>
        <v>0.05441421734670835</v>
      </c>
      <c r="V15" s="119">
        <f>SUM(V56:V58)</f>
        <v>2</v>
      </c>
      <c r="W15" s="135">
        <f t="shared" si="8"/>
        <v>0.046127588910927636</v>
      </c>
      <c r="X15" s="119">
        <f>SUM(X56:X58)</f>
        <v>8.5</v>
      </c>
      <c r="Y15" s="135">
        <f t="shared" si="9"/>
        <v>0.6499315660292241</v>
      </c>
      <c r="Z15" s="101">
        <f t="shared" si="11"/>
        <v>689.68</v>
      </c>
      <c r="AA15" s="135">
        <f t="shared" si="10"/>
        <v>0.8038100090942604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20</v>
      </c>
      <c r="E16" s="135">
        <f t="shared" si="0"/>
        <v>3.391152483171406</v>
      </c>
      <c r="F16" s="119">
        <v>488.85</v>
      </c>
      <c r="G16" s="135">
        <f t="shared" si="1"/>
        <v>24.631795347243564</v>
      </c>
      <c r="H16" s="136">
        <f>SUM(H59:H62)</f>
        <v>208.84</v>
      </c>
      <c r="I16" s="135">
        <f t="shared" si="2"/>
        <v>10.053386350616906</v>
      </c>
      <c r="J16" s="119">
        <v>375.96</v>
      </c>
      <c r="K16" s="135">
        <f t="shared" si="3"/>
        <v>21.160102209664892</v>
      </c>
      <c r="L16" s="119">
        <v>4075.16</v>
      </c>
      <c r="M16" s="135">
        <f t="shared" si="4"/>
        <v>46.45576387946827</v>
      </c>
      <c r="N16" s="136">
        <v>11381.91</v>
      </c>
      <c r="O16" s="135">
        <f t="shared" si="5"/>
        <v>26.840854546745124</v>
      </c>
      <c r="P16" s="119">
        <f>SUM(P59:P62)</f>
        <v>547.29</v>
      </c>
      <c r="Q16" s="135">
        <f t="shared" si="6"/>
        <v>7.62722493826197</v>
      </c>
      <c r="R16" s="119">
        <f>SUM(R59:R62)</f>
        <v>155.92</v>
      </c>
      <c r="S16" s="135">
        <f t="shared" si="6"/>
        <v>23.11741070766676</v>
      </c>
      <c r="T16" s="119">
        <f>SUM(T59:T62)</f>
        <v>11359.85</v>
      </c>
      <c r="U16" s="135">
        <f t="shared" si="7"/>
        <v>77.26716836575062</v>
      </c>
      <c r="V16" s="119">
        <f>SUM(V59:V62)</f>
        <v>0</v>
      </c>
      <c r="W16" s="135">
        <f t="shared" si="8"/>
        <v>0</v>
      </c>
      <c r="X16" s="119">
        <f>SUM(X59:X62)</f>
        <v>0.02</v>
      </c>
      <c r="Y16" s="135">
        <f t="shared" si="9"/>
        <v>0.0015292507435981741</v>
      </c>
      <c r="Z16" s="101">
        <f t="shared" si="11"/>
        <v>28613.8</v>
      </c>
      <c r="AA16" s="135">
        <f t="shared" si="10"/>
        <v>33.34888475556975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11.37</v>
      </c>
      <c r="G17" s="135">
        <f t="shared" si="1"/>
        <v>0.5729027576928696</v>
      </c>
      <c r="H17" s="136">
        <f>SUM(H63:H65)</f>
        <v>0</v>
      </c>
      <c r="I17" s="135">
        <f t="shared" si="2"/>
        <v>0</v>
      </c>
      <c r="J17" s="119">
        <v>2.1</v>
      </c>
      <c r="K17" s="135">
        <f t="shared" si="3"/>
        <v>0.11819399574501616</v>
      </c>
      <c r="L17" s="119">
        <v>1195</v>
      </c>
      <c r="M17" s="135">
        <f t="shared" si="4"/>
        <v>13.62268913023405</v>
      </c>
      <c r="N17" s="136">
        <v>6385.92</v>
      </c>
      <c r="O17" s="135">
        <f t="shared" si="5"/>
        <v>15.059295835861525</v>
      </c>
      <c r="P17" s="119">
        <f>SUM(P63:P65)</f>
        <v>66.11000000000001</v>
      </c>
      <c r="Q17" s="135">
        <f t="shared" si="6"/>
        <v>0.9213320920691023</v>
      </c>
      <c r="R17" s="119">
        <f>SUM(R63:R65)</f>
        <v>0</v>
      </c>
      <c r="S17" s="135">
        <f t="shared" si="6"/>
        <v>0</v>
      </c>
      <c r="T17" s="119">
        <f>SUM(T63:T65)</f>
        <v>0</v>
      </c>
      <c r="U17" s="135">
        <f t="shared" si="7"/>
        <v>0</v>
      </c>
      <c r="V17" s="119">
        <f>SUM(V63:V65)</f>
        <v>7</v>
      </c>
      <c r="W17" s="135">
        <f t="shared" si="8"/>
        <v>0.16144656118824674</v>
      </c>
      <c r="X17" s="119">
        <f>SUM(X63:X65)</f>
        <v>600</v>
      </c>
      <c r="Y17" s="135">
        <f t="shared" si="9"/>
        <v>45.87752230794522</v>
      </c>
      <c r="Z17" s="101">
        <f t="shared" si="11"/>
        <v>8267.5</v>
      </c>
      <c r="AA17" s="135">
        <f t="shared" si="10"/>
        <v>9.635627030197771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166.9</v>
      </c>
      <c r="E18" s="137">
        <f t="shared" si="0"/>
        <v>28.299167472065385</v>
      </c>
      <c r="F18" s="120">
        <v>476.42</v>
      </c>
      <c r="G18" s="137">
        <f t="shared" si="1"/>
        <v>24.005482130170357</v>
      </c>
      <c r="H18" s="138">
        <f>SUM(H66)</f>
        <v>129.98999999999998</v>
      </c>
      <c r="I18" s="137">
        <f t="shared" si="2"/>
        <v>6.257612007837059</v>
      </c>
      <c r="J18" s="120">
        <v>0</v>
      </c>
      <c r="K18" s="137">
        <f t="shared" si="3"/>
        <v>0</v>
      </c>
      <c r="L18" s="120">
        <v>0</v>
      </c>
      <c r="M18" s="137">
        <f t="shared" si="4"/>
        <v>0</v>
      </c>
      <c r="N18" s="138">
        <v>12585.02</v>
      </c>
      <c r="O18" s="137">
        <f t="shared" si="5"/>
        <v>29.67803218333991</v>
      </c>
      <c r="P18" s="120">
        <f>SUM(P66)</f>
        <v>1780.4699999999998</v>
      </c>
      <c r="Q18" s="137">
        <f t="shared" si="6"/>
        <v>24.813252911303493</v>
      </c>
      <c r="R18" s="120">
        <f>SUM(R66)</f>
        <v>5.4</v>
      </c>
      <c r="S18" s="137">
        <f t="shared" si="6"/>
        <v>0.8006286417483358</v>
      </c>
      <c r="T18" s="120">
        <f>SUM(T66)</f>
        <v>77.65</v>
      </c>
      <c r="U18" s="137">
        <f t="shared" si="7"/>
        <v>0.528157997121488</v>
      </c>
      <c r="V18" s="120">
        <f>SUM(V66)</f>
        <v>2440.95</v>
      </c>
      <c r="W18" s="137">
        <f t="shared" si="8"/>
        <v>56.297569076064406</v>
      </c>
      <c r="X18" s="120">
        <f>SUM(X66)</f>
        <v>120.01</v>
      </c>
      <c r="Y18" s="137">
        <f t="shared" si="9"/>
        <v>9.176269086960845</v>
      </c>
      <c r="Z18" s="104">
        <f t="shared" si="11"/>
        <v>17782.809999999998</v>
      </c>
      <c r="AA18" s="137">
        <f t="shared" si="10"/>
        <v>20.725554848366638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589.77</v>
      </c>
      <c r="E19" s="141">
        <f t="shared" si="0"/>
        <v>100</v>
      </c>
      <c r="F19" s="140">
        <f>SUM(F10:F18)</f>
        <v>1984.63</v>
      </c>
      <c r="G19" s="141">
        <f t="shared" si="1"/>
        <v>100</v>
      </c>
      <c r="H19" s="140">
        <f>SUM(H10:H18)</f>
        <v>2077.3099999999995</v>
      </c>
      <c r="I19" s="141">
        <f t="shared" si="2"/>
        <v>100</v>
      </c>
      <c r="J19" s="140">
        <f>SUM(J10:J18)</f>
        <v>1776.74</v>
      </c>
      <c r="K19" s="141">
        <f t="shared" si="3"/>
        <v>100</v>
      </c>
      <c r="L19" s="140">
        <f>SUM(L10:L18)</f>
        <v>8772.13</v>
      </c>
      <c r="M19" s="141">
        <f t="shared" si="4"/>
        <v>100</v>
      </c>
      <c r="N19" s="117">
        <f>SUM(N10:N18)</f>
        <v>42405.17</v>
      </c>
      <c r="O19" s="141">
        <f t="shared" si="5"/>
        <v>100</v>
      </c>
      <c r="P19" s="117">
        <f>SUM(P10:P18)</f>
        <v>7175.48</v>
      </c>
      <c r="Q19" s="141">
        <f t="shared" si="6"/>
        <v>100</v>
      </c>
      <c r="R19" s="117">
        <f>SUM(R10:R18)</f>
        <v>674.4699999999999</v>
      </c>
      <c r="S19" s="141">
        <f t="shared" si="6"/>
        <v>100</v>
      </c>
      <c r="T19" s="140">
        <f>SUM(T10:T18)</f>
        <v>14702.039999999999</v>
      </c>
      <c r="U19" s="141">
        <f t="shared" si="7"/>
        <v>100</v>
      </c>
      <c r="V19" s="140">
        <f>SUM(V10:V18)</f>
        <v>4335.799999999999</v>
      </c>
      <c r="W19" s="141">
        <f t="shared" si="8"/>
        <v>100</v>
      </c>
      <c r="X19" s="140">
        <f>SUM(X10:X18)</f>
        <v>1307.83</v>
      </c>
      <c r="Y19" s="141">
        <f t="shared" si="9"/>
        <v>100</v>
      </c>
      <c r="Z19" s="117">
        <f>SUM(Z10:Z18)</f>
        <v>85801.37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1:27" ht="12.75">
      <c r="A21" s="35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ht="12.75">
      <c r="A22" s="35" t="s">
        <v>165</v>
      </c>
    </row>
    <row r="23" ht="12.75">
      <c r="A23" s="35" t="s">
        <v>166</v>
      </c>
    </row>
    <row r="24" s="2" customFormat="1" ht="12.75">
      <c r="A24"/>
    </row>
    <row r="25" spans="1:27" s="2" customFormat="1" ht="15">
      <c r="A25" s="230" t="s">
        <v>177</v>
      </c>
      <c r="B25" s="126" t="s">
        <v>251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 t="s">
        <v>17</v>
      </c>
      <c r="AA25" s="127"/>
    </row>
    <row r="26" spans="1:27" s="2" customFormat="1" ht="15">
      <c r="A26" s="231"/>
      <c r="B26" s="128" t="s">
        <v>18</v>
      </c>
      <c r="C26" s="128"/>
      <c r="D26" s="128" t="s">
        <v>19</v>
      </c>
      <c r="E26" s="128"/>
      <c r="F26" s="128" t="s">
        <v>20</v>
      </c>
      <c r="G26" s="128"/>
      <c r="H26" s="128" t="s">
        <v>21</v>
      </c>
      <c r="I26" s="128"/>
      <c r="J26" s="128" t="s">
        <v>22</v>
      </c>
      <c r="K26" s="128"/>
      <c r="L26" s="128" t="s">
        <v>23</v>
      </c>
      <c r="M26" s="128"/>
      <c r="N26" s="129" t="s">
        <v>24</v>
      </c>
      <c r="O26" s="128"/>
      <c r="P26" s="128" t="s">
        <v>25</v>
      </c>
      <c r="Q26" s="128"/>
      <c r="R26" s="128" t="s">
        <v>42</v>
      </c>
      <c r="S26" s="128"/>
      <c r="T26" s="128" t="s">
        <v>26</v>
      </c>
      <c r="U26" s="128"/>
      <c r="V26" s="128" t="s">
        <v>27</v>
      </c>
      <c r="W26" s="128"/>
      <c r="X26" s="128" t="s">
        <v>28</v>
      </c>
      <c r="Y26" s="128"/>
      <c r="Z26" s="227" t="s">
        <v>253</v>
      </c>
      <c r="AA26" s="229" t="s">
        <v>3</v>
      </c>
    </row>
    <row r="27" spans="1:27" s="2" customFormat="1" ht="15">
      <c r="A27" s="232"/>
      <c r="B27" s="131" t="s">
        <v>253</v>
      </c>
      <c r="C27" s="131" t="s">
        <v>3</v>
      </c>
      <c r="D27" s="131" t="s">
        <v>253</v>
      </c>
      <c r="E27" s="131" t="s">
        <v>3</v>
      </c>
      <c r="F27" s="131" t="s">
        <v>253</v>
      </c>
      <c r="G27" s="131" t="s">
        <v>3</v>
      </c>
      <c r="H27" s="131" t="s">
        <v>253</v>
      </c>
      <c r="I27" s="131" t="s">
        <v>3</v>
      </c>
      <c r="J27" s="131" t="s">
        <v>253</v>
      </c>
      <c r="K27" s="131" t="s">
        <v>3</v>
      </c>
      <c r="L27" s="131" t="s">
        <v>253</v>
      </c>
      <c r="M27" s="131" t="s">
        <v>3</v>
      </c>
      <c r="N27" s="132" t="s">
        <v>253</v>
      </c>
      <c r="O27" s="131" t="s">
        <v>3</v>
      </c>
      <c r="P27" s="131" t="s">
        <v>253</v>
      </c>
      <c r="Q27" s="131" t="s">
        <v>3</v>
      </c>
      <c r="R27" s="131" t="s">
        <v>253</v>
      </c>
      <c r="S27" s="131" t="s">
        <v>3</v>
      </c>
      <c r="T27" s="131" t="s">
        <v>253</v>
      </c>
      <c r="U27" s="131" t="s">
        <v>3</v>
      </c>
      <c r="V27" s="131" t="s">
        <v>253</v>
      </c>
      <c r="W27" s="131" t="s">
        <v>3</v>
      </c>
      <c r="X27" s="131" t="s">
        <v>253</v>
      </c>
      <c r="Y27" s="131" t="s">
        <v>3</v>
      </c>
      <c r="Z27" s="228"/>
      <c r="AA27" s="203"/>
    </row>
    <row r="28" spans="1:27" s="2" customFormat="1" ht="12.75">
      <c r="A28" s="109" t="s">
        <v>178</v>
      </c>
      <c r="B28" s="111"/>
      <c r="C28" s="111"/>
      <c r="D28" s="111"/>
      <c r="E28" s="151">
        <f>((D28/D$67*100))</f>
        <v>0</v>
      </c>
      <c r="F28" s="111">
        <v>20</v>
      </c>
      <c r="G28" s="151">
        <f>((F28/F$67*100))</f>
        <v>1.0077445166101495</v>
      </c>
      <c r="H28" s="111"/>
      <c r="I28" s="151">
        <f>((H28/H$67*100))</f>
        <v>0</v>
      </c>
      <c r="J28" s="111"/>
      <c r="K28" s="151">
        <f>((J28/J$67*100))</f>
        <v>0</v>
      </c>
      <c r="L28" s="111">
        <v>38.160000000000004</v>
      </c>
      <c r="M28" s="151">
        <f>((L28/L$67*100))</f>
        <v>0.43501407297885464</v>
      </c>
      <c r="N28" s="111">
        <v>842.3799999999999</v>
      </c>
      <c r="O28" s="151">
        <f>((N28/N$67*100))</f>
        <v>1.98650306082961</v>
      </c>
      <c r="P28" s="111">
        <v>5.5600000000000005</v>
      </c>
      <c r="Q28" s="151">
        <f>((P28/P$67*100))</f>
        <v>0.077486105459147</v>
      </c>
      <c r="R28" s="111">
        <v>22.5</v>
      </c>
      <c r="S28" s="151">
        <f>((R28/R$67*100))</f>
        <v>3.3359526739513985</v>
      </c>
      <c r="T28" s="111">
        <v>11</v>
      </c>
      <c r="U28" s="151">
        <f>((T28/T$67*100))</f>
        <v>0.07481954885172398</v>
      </c>
      <c r="V28" s="111"/>
      <c r="W28" s="151">
        <f>((V28/V$67*100))</f>
        <v>0</v>
      </c>
      <c r="X28" s="111">
        <v>0.1</v>
      </c>
      <c r="Y28" s="151">
        <f>((X28/X$67*100))</f>
        <v>0.007646253717990871</v>
      </c>
      <c r="Z28" s="111">
        <f>B28+D28+F28+H28+J28+L28+N28+P28+R28+T28+V28+X28</f>
        <v>939.6999999999998</v>
      </c>
      <c r="AA28" s="151">
        <f aca="true" t="shared" si="12" ref="AA28:AA54">((Z28/Z$19*100))</f>
        <v>1.0952039576990436</v>
      </c>
    </row>
    <row r="29" spans="1:27" s="2" customFormat="1" ht="12.75">
      <c r="A29" s="110" t="s">
        <v>179</v>
      </c>
      <c r="B29" s="111"/>
      <c r="C29" s="111"/>
      <c r="D29" s="111"/>
      <c r="E29" s="151">
        <f aca="true" t="shared" si="13" ref="E29:Q66">((D29/D$19*100))</f>
        <v>0</v>
      </c>
      <c r="F29" s="111">
        <v>30</v>
      </c>
      <c r="G29" s="151">
        <f t="shared" si="13"/>
        <v>1.5116167749152234</v>
      </c>
      <c r="H29" s="111"/>
      <c r="I29" s="151">
        <f t="shared" si="13"/>
        <v>0</v>
      </c>
      <c r="J29" s="111">
        <v>5.7</v>
      </c>
      <c r="K29" s="151">
        <f t="shared" si="13"/>
        <v>0.3208122741650438</v>
      </c>
      <c r="L29" s="111">
        <v>347.23</v>
      </c>
      <c r="M29" s="151">
        <f t="shared" si="13"/>
        <v>3.9583316708712712</v>
      </c>
      <c r="N29" s="111">
        <v>3420.6700000000005</v>
      </c>
      <c r="O29" s="151">
        <f t="shared" si="13"/>
        <v>8.066634327842575</v>
      </c>
      <c r="P29" s="111">
        <v>10.95</v>
      </c>
      <c r="Q29" s="151">
        <f t="shared" si="13"/>
        <v>0.15260303143483084</v>
      </c>
      <c r="R29" s="111">
        <v>1.9</v>
      </c>
      <c r="S29" s="151">
        <f aca="true" t="shared" si="14" ref="S29:S54">((R29/R$19*100))</f>
        <v>0.2817026702447848</v>
      </c>
      <c r="T29" s="111">
        <v>284</v>
      </c>
      <c r="U29" s="151">
        <f aca="true" t="shared" si="15" ref="U29:U54">((T29/T$19*100))</f>
        <v>1.9317047158081464</v>
      </c>
      <c r="V29" s="111"/>
      <c r="W29" s="151">
        <f aca="true" t="shared" si="16" ref="W29:W54">((V29/V$19*100))</f>
        <v>0</v>
      </c>
      <c r="X29" s="111"/>
      <c r="Y29" s="151">
        <f aca="true" t="shared" si="17" ref="Y29:Y54">((X29/X$19*100))</f>
        <v>0</v>
      </c>
      <c r="Z29" s="111">
        <f aca="true" t="shared" si="18" ref="Z29:Z66">B29+D29+F29+H29+J29+L29+N29+P29+R29+T29+V29+X29</f>
        <v>4100.450000000001</v>
      </c>
      <c r="AA29" s="151">
        <f t="shared" si="12"/>
        <v>4.779002945990257</v>
      </c>
    </row>
    <row r="30" spans="1:27" s="2" customFormat="1" ht="12.75">
      <c r="A30" s="110" t="s">
        <v>180</v>
      </c>
      <c r="B30" s="111"/>
      <c r="C30" s="111"/>
      <c r="D30" s="111"/>
      <c r="E30" s="151">
        <f t="shared" si="13"/>
        <v>0</v>
      </c>
      <c r="F30" s="111"/>
      <c r="G30" s="151">
        <f t="shared" si="13"/>
        <v>0</v>
      </c>
      <c r="H30" s="111">
        <v>1.8</v>
      </c>
      <c r="I30" s="151">
        <f t="shared" si="13"/>
        <v>0.08665052399497429</v>
      </c>
      <c r="J30" s="111"/>
      <c r="K30" s="151">
        <f t="shared" si="13"/>
        <v>0</v>
      </c>
      <c r="L30" s="111">
        <v>66.5</v>
      </c>
      <c r="M30" s="151">
        <f t="shared" si="13"/>
        <v>0.7580827005527735</v>
      </c>
      <c r="N30" s="111"/>
      <c r="O30" s="151">
        <f t="shared" si="13"/>
        <v>0</v>
      </c>
      <c r="P30" s="111">
        <v>189.56</v>
      </c>
      <c r="Q30" s="151">
        <f t="shared" si="13"/>
        <v>2.641774487560414</v>
      </c>
      <c r="R30" s="111">
        <v>79.05</v>
      </c>
      <c r="S30" s="151">
        <f t="shared" si="14"/>
        <v>11.720313727815917</v>
      </c>
      <c r="T30" s="111">
        <v>26</v>
      </c>
      <c r="U30" s="151">
        <f t="shared" si="15"/>
        <v>0.17684620637680215</v>
      </c>
      <c r="V30" s="111">
        <v>2.5</v>
      </c>
      <c r="W30" s="151">
        <f t="shared" si="16"/>
        <v>0.057659486138659545</v>
      </c>
      <c r="X30" s="111"/>
      <c r="Y30" s="151">
        <f t="shared" si="17"/>
        <v>0</v>
      </c>
      <c r="Z30" s="111">
        <f t="shared" si="18"/>
        <v>365.41</v>
      </c>
      <c r="AA30" s="151">
        <f t="shared" si="12"/>
        <v>0.42587898072023794</v>
      </c>
    </row>
    <row r="31" spans="1:27" s="2" customFormat="1" ht="12.75">
      <c r="A31" s="110" t="s">
        <v>181</v>
      </c>
      <c r="B31" s="111"/>
      <c r="C31" s="111"/>
      <c r="D31" s="111"/>
      <c r="E31" s="151">
        <f t="shared" si="13"/>
        <v>0</v>
      </c>
      <c r="F31" s="111"/>
      <c r="G31" s="151">
        <f t="shared" si="13"/>
        <v>0</v>
      </c>
      <c r="H31" s="111">
        <v>4.300000000000001</v>
      </c>
      <c r="I31" s="151">
        <f t="shared" si="13"/>
        <v>0.20699847398799415</v>
      </c>
      <c r="J31" s="111"/>
      <c r="K31" s="151">
        <f t="shared" si="13"/>
        <v>0</v>
      </c>
      <c r="L31" s="111">
        <v>44.82</v>
      </c>
      <c r="M31" s="151">
        <f t="shared" si="13"/>
        <v>0.5109363404327114</v>
      </c>
      <c r="N31" s="111"/>
      <c r="O31" s="151">
        <f t="shared" si="13"/>
        <v>0</v>
      </c>
      <c r="P31" s="111">
        <v>308.79</v>
      </c>
      <c r="Q31" s="151">
        <f t="shared" si="13"/>
        <v>4.30340548646223</v>
      </c>
      <c r="R31" s="111">
        <v>49.900000000000006</v>
      </c>
      <c r="S31" s="151">
        <f t="shared" si="14"/>
        <v>7.39840170800777</v>
      </c>
      <c r="T31" s="111">
        <v>226</v>
      </c>
      <c r="U31" s="151">
        <f t="shared" si="15"/>
        <v>1.537201640044511</v>
      </c>
      <c r="V31" s="111"/>
      <c r="W31" s="151">
        <f t="shared" si="16"/>
        <v>0</v>
      </c>
      <c r="X31" s="111"/>
      <c r="Y31" s="151">
        <f t="shared" si="17"/>
        <v>0</v>
      </c>
      <c r="Z31" s="111">
        <f t="shared" si="18"/>
        <v>633.8100000000001</v>
      </c>
      <c r="AA31" s="151">
        <f t="shared" si="12"/>
        <v>0.738694498700895</v>
      </c>
    </row>
    <row r="32" spans="1:27" s="2" customFormat="1" ht="12.75">
      <c r="A32" s="110" t="s">
        <v>182</v>
      </c>
      <c r="B32" s="111"/>
      <c r="C32" s="111"/>
      <c r="D32" s="111"/>
      <c r="E32" s="151">
        <f t="shared" si="13"/>
        <v>0</v>
      </c>
      <c r="F32" s="111">
        <v>0.01</v>
      </c>
      <c r="G32" s="151">
        <f t="shared" si="13"/>
        <v>0.0005038722583050745</v>
      </c>
      <c r="H32" s="111">
        <v>1.6</v>
      </c>
      <c r="I32" s="151">
        <f t="shared" si="13"/>
        <v>0.0770226879955327</v>
      </c>
      <c r="J32" s="111">
        <v>22.6</v>
      </c>
      <c r="K32" s="151">
        <f t="shared" si="13"/>
        <v>1.2719925256368405</v>
      </c>
      <c r="L32" s="111">
        <v>178.73</v>
      </c>
      <c r="M32" s="151">
        <f t="shared" si="13"/>
        <v>2.0374755048089805</v>
      </c>
      <c r="N32" s="111">
        <v>59.629999999999995</v>
      </c>
      <c r="O32" s="151">
        <f t="shared" si="13"/>
        <v>0.14061964614220387</v>
      </c>
      <c r="P32" s="111">
        <v>11.8</v>
      </c>
      <c r="Q32" s="151">
        <f t="shared" si="13"/>
        <v>0.16444892885214651</v>
      </c>
      <c r="R32" s="111">
        <v>31.5</v>
      </c>
      <c r="S32" s="151">
        <f t="shared" si="14"/>
        <v>4.670333743531959</v>
      </c>
      <c r="T32" s="111">
        <v>1129.5</v>
      </c>
      <c r="U32" s="151">
        <f t="shared" si="15"/>
        <v>7.682607311638385</v>
      </c>
      <c r="V32" s="111">
        <v>7.6000000000000005</v>
      </c>
      <c r="W32" s="151">
        <f t="shared" si="16"/>
        <v>0.17528483786152502</v>
      </c>
      <c r="X32" s="111"/>
      <c r="Y32" s="151">
        <f t="shared" si="17"/>
        <v>0</v>
      </c>
      <c r="Z32" s="111">
        <f t="shared" si="18"/>
        <v>1442.9699999999998</v>
      </c>
      <c r="AA32" s="151">
        <f t="shared" si="12"/>
        <v>1.6817563635638917</v>
      </c>
    </row>
    <row r="33" spans="1:27" s="2" customFormat="1" ht="12.75">
      <c r="A33" s="110" t="s">
        <v>183</v>
      </c>
      <c r="B33" s="111"/>
      <c r="C33" s="111"/>
      <c r="D33" s="111"/>
      <c r="E33" s="151">
        <f t="shared" si="13"/>
        <v>0</v>
      </c>
      <c r="F33" s="111"/>
      <c r="G33" s="151">
        <f t="shared" si="13"/>
        <v>0</v>
      </c>
      <c r="H33" s="111"/>
      <c r="I33" s="151">
        <f t="shared" si="13"/>
        <v>0</v>
      </c>
      <c r="J33" s="111"/>
      <c r="K33" s="151">
        <f t="shared" si="13"/>
        <v>0</v>
      </c>
      <c r="L33" s="111">
        <v>1.3900000000000001</v>
      </c>
      <c r="M33" s="151">
        <f t="shared" si="13"/>
        <v>0.01584563840253166</v>
      </c>
      <c r="N33" s="111">
        <v>7.429999999999999</v>
      </c>
      <c r="O33" s="151">
        <f t="shared" si="13"/>
        <v>0.017521448446026745</v>
      </c>
      <c r="P33" s="111">
        <v>75.46000000000001</v>
      </c>
      <c r="Q33" s="151">
        <f t="shared" si="13"/>
        <v>1.0516369636595742</v>
      </c>
      <c r="R33" s="111">
        <v>12.4</v>
      </c>
      <c r="S33" s="151">
        <f t="shared" si="14"/>
        <v>1.8384805847554377</v>
      </c>
      <c r="T33" s="111"/>
      <c r="U33" s="151">
        <f t="shared" si="15"/>
        <v>0</v>
      </c>
      <c r="V33" s="111"/>
      <c r="W33" s="151">
        <f t="shared" si="16"/>
        <v>0</v>
      </c>
      <c r="X33" s="111"/>
      <c r="Y33" s="151">
        <f t="shared" si="17"/>
        <v>0</v>
      </c>
      <c r="Z33" s="111">
        <f t="shared" si="18"/>
        <v>96.68</v>
      </c>
      <c r="AA33" s="151">
        <f t="shared" si="12"/>
        <v>0.11267885349616213</v>
      </c>
    </row>
    <row r="34" spans="1:27" s="2" customFormat="1" ht="12.75">
      <c r="A34" s="110" t="s">
        <v>184</v>
      </c>
      <c r="B34" s="111"/>
      <c r="C34" s="111"/>
      <c r="D34" s="111"/>
      <c r="E34" s="151">
        <f t="shared" si="13"/>
        <v>0</v>
      </c>
      <c r="F34" s="111">
        <v>6</v>
      </c>
      <c r="G34" s="151">
        <f t="shared" si="13"/>
        <v>0.3023233549830447</v>
      </c>
      <c r="H34" s="111"/>
      <c r="I34" s="151">
        <f t="shared" si="13"/>
        <v>0</v>
      </c>
      <c r="J34" s="111"/>
      <c r="K34" s="151">
        <f t="shared" si="13"/>
        <v>0</v>
      </c>
      <c r="L34" s="111">
        <v>131.6</v>
      </c>
      <c r="M34" s="151">
        <f t="shared" si="13"/>
        <v>1.5002057653044358</v>
      </c>
      <c r="N34" s="111">
        <v>4.209999999999999</v>
      </c>
      <c r="O34" s="151">
        <f t="shared" si="13"/>
        <v>0.009928034718408155</v>
      </c>
      <c r="P34" s="111">
        <v>3</v>
      </c>
      <c r="Q34" s="151">
        <f t="shared" si="13"/>
        <v>0.041809049708172834</v>
      </c>
      <c r="R34" s="111"/>
      <c r="S34" s="151">
        <f t="shared" si="14"/>
        <v>0</v>
      </c>
      <c r="T34" s="111">
        <v>4</v>
      </c>
      <c r="U34" s="151">
        <f t="shared" si="15"/>
        <v>0.027207108673354175</v>
      </c>
      <c r="V34" s="111"/>
      <c r="W34" s="151">
        <f t="shared" si="16"/>
        <v>0</v>
      </c>
      <c r="X34" s="111"/>
      <c r="Y34" s="151">
        <f t="shared" si="17"/>
        <v>0</v>
      </c>
      <c r="Z34" s="111">
        <f t="shared" si="18"/>
        <v>148.81</v>
      </c>
      <c r="AA34" s="151">
        <f t="shared" si="12"/>
        <v>0.1734354591307808</v>
      </c>
    </row>
    <row r="35" spans="1:27" s="2" customFormat="1" ht="12.75">
      <c r="A35" s="110" t="s">
        <v>185</v>
      </c>
      <c r="B35" s="111"/>
      <c r="C35" s="111"/>
      <c r="D35" s="111"/>
      <c r="E35" s="151">
        <f t="shared" si="13"/>
        <v>0</v>
      </c>
      <c r="F35" s="111">
        <v>111.5</v>
      </c>
      <c r="G35" s="151">
        <f t="shared" si="13"/>
        <v>5.61817568010158</v>
      </c>
      <c r="H35" s="111">
        <v>8.9</v>
      </c>
      <c r="I35" s="151">
        <f t="shared" si="13"/>
        <v>0.42843870197515066</v>
      </c>
      <c r="J35" s="111">
        <v>0.8</v>
      </c>
      <c r="K35" s="151">
        <f t="shared" si="13"/>
        <v>0.04502628409333949</v>
      </c>
      <c r="L35" s="111">
        <v>4.51</v>
      </c>
      <c r="M35" s="151">
        <f t="shared" si="13"/>
        <v>0.05141282675929336</v>
      </c>
      <c r="N35" s="111">
        <v>12.8</v>
      </c>
      <c r="O35" s="151">
        <f t="shared" si="13"/>
        <v>0.0301849986687944</v>
      </c>
      <c r="P35" s="111">
        <v>100.1</v>
      </c>
      <c r="Q35" s="151">
        <f t="shared" si="13"/>
        <v>1.3950286252627002</v>
      </c>
      <c r="R35" s="111">
        <v>5.45</v>
      </c>
      <c r="S35" s="151">
        <f t="shared" si="14"/>
        <v>0.8080418699126722</v>
      </c>
      <c r="T35" s="111"/>
      <c r="U35" s="151">
        <f t="shared" si="15"/>
        <v>0</v>
      </c>
      <c r="V35" s="111">
        <v>5.5</v>
      </c>
      <c r="W35" s="151">
        <f t="shared" si="16"/>
        <v>0.126850869505051</v>
      </c>
      <c r="X35" s="111"/>
      <c r="Y35" s="151">
        <f t="shared" si="17"/>
        <v>0</v>
      </c>
      <c r="Z35" s="111">
        <f t="shared" si="18"/>
        <v>249.56</v>
      </c>
      <c r="AA35" s="151">
        <f t="shared" si="12"/>
        <v>0.29085782662910864</v>
      </c>
    </row>
    <row r="36" spans="1:27" s="2" customFormat="1" ht="12.75">
      <c r="A36" s="112" t="s">
        <v>186</v>
      </c>
      <c r="B36" s="113"/>
      <c r="C36" s="113"/>
      <c r="D36" s="113"/>
      <c r="E36" s="152">
        <f t="shared" si="13"/>
        <v>0</v>
      </c>
      <c r="F36" s="113">
        <v>0.55</v>
      </c>
      <c r="G36" s="152">
        <f t="shared" si="13"/>
        <v>0.0277129742067791</v>
      </c>
      <c r="H36" s="113"/>
      <c r="I36" s="152">
        <f t="shared" si="13"/>
        <v>0</v>
      </c>
      <c r="J36" s="113">
        <v>340</v>
      </c>
      <c r="K36" s="152">
        <f t="shared" si="13"/>
        <v>19.136170739669282</v>
      </c>
      <c r="L36" s="113">
        <v>1.9</v>
      </c>
      <c r="M36" s="152">
        <f t="shared" si="13"/>
        <v>0.02165950573007924</v>
      </c>
      <c r="N36" s="113">
        <v>19.650000000000002</v>
      </c>
      <c r="O36" s="152">
        <f t="shared" si="13"/>
        <v>0.0463386893626414</v>
      </c>
      <c r="P36" s="113">
        <v>5</v>
      </c>
      <c r="Q36" s="152">
        <f t="shared" si="13"/>
        <v>0.06968174951362138</v>
      </c>
      <c r="R36" s="113"/>
      <c r="S36" s="152">
        <f t="shared" si="14"/>
        <v>0</v>
      </c>
      <c r="T36" s="113">
        <v>2.5</v>
      </c>
      <c r="U36" s="152">
        <f t="shared" si="15"/>
        <v>0.017004442920846363</v>
      </c>
      <c r="V36" s="113">
        <v>152</v>
      </c>
      <c r="W36" s="152">
        <f t="shared" si="16"/>
        <v>3.5056967572305004</v>
      </c>
      <c r="X36" s="113"/>
      <c r="Y36" s="152">
        <f t="shared" si="17"/>
        <v>0</v>
      </c>
      <c r="Z36" s="113">
        <f t="shared" si="18"/>
        <v>521.5999999999999</v>
      </c>
      <c r="AA36" s="152">
        <f t="shared" si="12"/>
        <v>0.6079157011129308</v>
      </c>
    </row>
    <row r="37" spans="1:27" s="2" customFormat="1" ht="12.75">
      <c r="A37" s="109" t="s">
        <v>187</v>
      </c>
      <c r="B37" s="114"/>
      <c r="C37" s="114"/>
      <c r="D37" s="114"/>
      <c r="E37" s="153">
        <f t="shared" si="13"/>
        <v>0</v>
      </c>
      <c r="F37" s="114"/>
      <c r="G37" s="153">
        <f t="shared" si="13"/>
        <v>0</v>
      </c>
      <c r="H37" s="114">
        <v>4.51</v>
      </c>
      <c r="I37" s="153">
        <f t="shared" si="13"/>
        <v>0.21710770178740782</v>
      </c>
      <c r="J37" s="114">
        <v>0.5</v>
      </c>
      <c r="K37" s="153">
        <f t="shared" si="13"/>
        <v>0.02814142755833718</v>
      </c>
      <c r="L37" s="114"/>
      <c r="M37" s="153">
        <f t="shared" si="13"/>
        <v>0</v>
      </c>
      <c r="N37" s="114">
        <v>1603.62</v>
      </c>
      <c r="O37" s="153">
        <f t="shared" si="13"/>
        <v>3.7816615285353175</v>
      </c>
      <c r="P37" s="114">
        <v>244.08999999999997</v>
      </c>
      <c r="Q37" s="153">
        <f t="shared" si="13"/>
        <v>3.4017236477559685</v>
      </c>
      <c r="R37" s="114">
        <v>1</v>
      </c>
      <c r="S37" s="153">
        <f t="shared" si="14"/>
        <v>0.14826456328672885</v>
      </c>
      <c r="T37" s="114">
        <v>154.3</v>
      </c>
      <c r="U37" s="153">
        <f t="shared" si="15"/>
        <v>1.0495142170746374</v>
      </c>
      <c r="V37" s="114">
        <v>0.8</v>
      </c>
      <c r="W37" s="153">
        <f t="shared" si="16"/>
        <v>0.018451035564371054</v>
      </c>
      <c r="X37" s="114">
        <v>0</v>
      </c>
      <c r="Y37" s="153">
        <f t="shared" si="17"/>
        <v>0</v>
      </c>
      <c r="Z37" s="114">
        <f t="shared" si="18"/>
        <v>2008.8199999999997</v>
      </c>
      <c r="AA37" s="153">
        <f t="shared" si="12"/>
        <v>2.3412446677716217</v>
      </c>
    </row>
    <row r="38" spans="1:27" s="2" customFormat="1" ht="12.75">
      <c r="A38" s="110" t="s">
        <v>188</v>
      </c>
      <c r="B38" s="111"/>
      <c r="C38" s="111"/>
      <c r="D38" s="111">
        <v>255.84</v>
      </c>
      <c r="E38" s="151">
        <f t="shared" si="13"/>
        <v>43.37962256472863</v>
      </c>
      <c r="F38" s="111">
        <v>125</v>
      </c>
      <c r="G38" s="151">
        <f t="shared" si="13"/>
        <v>6.29840322881343</v>
      </c>
      <c r="H38" s="111">
        <v>94.22</v>
      </c>
      <c r="I38" s="151">
        <f t="shared" si="13"/>
        <v>4.535673539336932</v>
      </c>
      <c r="J38" s="111">
        <v>24.8</v>
      </c>
      <c r="K38" s="151">
        <f t="shared" si="13"/>
        <v>1.395814806893524</v>
      </c>
      <c r="L38" s="111">
        <v>316.18</v>
      </c>
      <c r="M38" s="151">
        <f t="shared" si="13"/>
        <v>3.6043697482823447</v>
      </c>
      <c r="N38" s="111">
        <v>2077.9199999999996</v>
      </c>
      <c r="O38" s="151">
        <f t="shared" si="13"/>
        <v>4.900157221395409</v>
      </c>
      <c r="P38" s="111">
        <v>81.05</v>
      </c>
      <c r="Q38" s="151">
        <f t="shared" si="13"/>
        <v>1.1295411596158027</v>
      </c>
      <c r="R38" s="111">
        <v>33.15</v>
      </c>
      <c r="S38" s="151">
        <f t="shared" si="14"/>
        <v>4.9149702729550615</v>
      </c>
      <c r="T38" s="111">
        <v>160.05</v>
      </c>
      <c r="U38" s="151">
        <f t="shared" si="15"/>
        <v>1.088624435792584</v>
      </c>
      <c r="V38" s="111">
        <v>23.150000000000002</v>
      </c>
      <c r="W38" s="151">
        <f t="shared" si="16"/>
        <v>0.5339268416439874</v>
      </c>
      <c r="X38" s="111">
        <v>0</v>
      </c>
      <c r="Y38" s="151">
        <f t="shared" si="17"/>
        <v>0</v>
      </c>
      <c r="Z38" s="111">
        <f t="shared" si="18"/>
        <v>3191.36</v>
      </c>
      <c r="AA38" s="151">
        <f t="shared" si="12"/>
        <v>3.7194744093247003</v>
      </c>
    </row>
    <row r="39" spans="1:27" s="2" customFormat="1" ht="12.75">
      <c r="A39" s="110" t="s">
        <v>189</v>
      </c>
      <c r="B39" s="111"/>
      <c r="C39" s="111"/>
      <c r="D39" s="111"/>
      <c r="E39" s="151">
        <f t="shared" si="13"/>
        <v>0</v>
      </c>
      <c r="F39" s="111"/>
      <c r="G39" s="151">
        <f t="shared" si="13"/>
        <v>0</v>
      </c>
      <c r="H39" s="111"/>
      <c r="I39" s="151">
        <f t="shared" si="13"/>
        <v>0</v>
      </c>
      <c r="J39" s="111">
        <v>30.5</v>
      </c>
      <c r="K39" s="151">
        <f t="shared" si="13"/>
        <v>1.716627081058568</v>
      </c>
      <c r="L39" s="111">
        <v>86</v>
      </c>
      <c r="M39" s="151">
        <f t="shared" si="13"/>
        <v>0.9803776277825341</v>
      </c>
      <c r="N39" s="111">
        <v>90.91999999999999</v>
      </c>
      <c r="O39" s="151">
        <f t="shared" si="13"/>
        <v>0.21440781866928016</v>
      </c>
      <c r="P39" s="111">
        <v>66</v>
      </c>
      <c r="Q39" s="151">
        <f t="shared" si="13"/>
        <v>0.9197990935798024</v>
      </c>
      <c r="R39" s="111"/>
      <c r="S39" s="151">
        <f t="shared" si="14"/>
        <v>0</v>
      </c>
      <c r="T39" s="111"/>
      <c r="U39" s="151">
        <f t="shared" si="15"/>
        <v>0</v>
      </c>
      <c r="V39" s="111"/>
      <c r="W39" s="151">
        <f t="shared" si="16"/>
        <v>0</v>
      </c>
      <c r="X39" s="111"/>
      <c r="Y39" s="151">
        <f t="shared" si="17"/>
        <v>0</v>
      </c>
      <c r="Z39" s="111">
        <f t="shared" si="18"/>
        <v>273.41999999999996</v>
      </c>
      <c r="AA39" s="151">
        <f t="shared" si="12"/>
        <v>0.31866624041084657</v>
      </c>
    </row>
    <row r="40" spans="1:27" s="2" customFormat="1" ht="12.75">
      <c r="A40" s="110" t="s">
        <v>190</v>
      </c>
      <c r="B40" s="111"/>
      <c r="C40" s="111"/>
      <c r="D40" s="111"/>
      <c r="E40" s="151">
        <f t="shared" si="13"/>
        <v>0</v>
      </c>
      <c r="F40" s="111"/>
      <c r="G40" s="151">
        <f t="shared" si="13"/>
        <v>0</v>
      </c>
      <c r="H40" s="111">
        <v>13.33</v>
      </c>
      <c r="I40" s="151">
        <f t="shared" si="13"/>
        <v>0.6416952693627819</v>
      </c>
      <c r="J40" s="111">
        <v>2.8</v>
      </c>
      <c r="K40" s="151">
        <f t="shared" si="13"/>
        <v>0.1575919943266882</v>
      </c>
      <c r="L40" s="111">
        <v>11.900000000000002</v>
      </c>
      <c r="M40" s="151">
        <f t="shared" si="13"/>
        <v>0.13565690430944372</v>
      </c>
      <c r="N40" s="111">
        <v>0.52</v>
      </c>
      <c r="O40" s="151">
        <f t="shared" si="13"/>
        <v>0.0012262655709197724</v>
      </c>
      <c r="P40" s="111">
        <v>0.9999999999999999</v>
      </c>
      <c r="Q40" s="151">
        <f t="shared" si="13"/>
        <v>0.013936349902724278</v>
      </c>
      <c r="R40" s="111">
        <v>3.5</v>
      </c>
      <c r="S40" s="151">
        <f t="shared" si="14"/>
        <v>0.518925971503551</v>
      </c>
      <c r="T40" s="111"/>
      <c r="U40" s="151">
        <f t="shared" si="15"/>
        <v>0</v>
      </c>
      <c r="V40" s="111"/>
      <c r="W40" s="151">
        <f t="shared" si="16"/>
        <v>0</v>
      </c>
      <c r="X40" s="111"/>
      <c r="Y40" s="151">
        <f t="shared" si="17"/>
        <v>0</v>
      </c>
      <c r="Z40" s="111">
        <f t="shared" si="18"/>
        <v>33.05</v>
      </c>
      <c r="AA40" s="151">
        <f t="shared" si="12"/>
        <v>0.03851919846967478</v>
      </c>
    </row>
    <row r="41" spans="1:27" s="2" customFormat="1" ht="12.75">
      <c r="A41" s="110" t="s">
        <v>191</v>
      </c>
      <c r="B41" s="111"/>
      <c r="C41" s="111"/>
      <c r="D41" s="111"/>
      <c r="E41" s="151">
        <f t="shared" si="13"/>
        <v>0</v>
      </c>
      <c r="F41" s="111"/>
      <c r="G41" s="151">
        <f t="shared" si="13"/>
        <v>0</v>
      </c>
      <c r="H41" s="111"/>
      <c r="I41" s="151">
        <f t="shared" si="13"/>
        <v>0</v>
      </c>
      <c r="J41" s="111"/>
      <c r="K41" s="151">
        <f t="shared" si="13"/>
        <v>0</v>
      </c>
      <c r="L41" s="111">
        <v>86.79</v>
      </c>
      <c r="M41" s="151">
        <f t="shared" si="13"/>
        <v>0.9893834222703038</v>
      </c>
      <c r="N41" s="111">
        <v>0.26</v>
      </c>
      <c r="O41" s="151">
        <f t="shared" si="13"/>
        <v>0.0006131327854598862</v>
      </c>
      <c r="P41" s="111">
        <v>3.51</v>
      </c>
      <c r="Q41" s="151">
        <f t="shared" si="13"/>
        <v>0.048916588158562216</v>
      </c>
      <c r="R41" s="111">
        <v>8.5</v>
      </c>
      <c r="S41" s="151">
        <f t="shared" si="14"/>
        <v>1.2602487879371953</v>
      </c>
      <c r="T41" s="111">
        <v>80.8</v>
      </c>
      <c r="U41" s="151">
        <f t="shared" si="15"/>
        <v>0.5495835952017543</v>
      </c>
      <c r="V41" s="111">
        <v>30</v>
      </c>
      <c r="W41" s="151">
        <f t="shared" si="16"/>
        <v>0.6919138336639146</v>
      </c>
      <c r="X41" s="111">
        <v>8</v>
      </c>
      <c r="Y41" s="151">
        <f t="shared" si="17"/>
        <v>0.6117002974392697</v>
      </c>
      <c r="Z41" s="111">
        <f t="shared" si="18"/>
        <v>217.86</v>
      </c>
      <c r="AA41" s="151">
        <f t="shared" si="12"/>
        <v>0.25391202960978365</v>
      </c>
    </row>
    <row r="42" spans="1:27" s="2" customFormat="1" ht="12.75">
      <c r="A42" s="110" t="s">
        <v>192</v>
      </c>
      <c r="B42" s="111"/>
      <c r="C42" s="111"/>
      <c r="D42" s="111">
        <v>9.5</v>
      </c>
      <c r="E42" s="151">
        <f t="shared" si="13"/>
        <v>1.6107974295064178</v>
      </c>
      <c r="F42" s="111"/>
      <c r="G42" s="151">
        <f t="shared" si="13"/>
        <v>0</v>
      </c>
      <c r="H42" s="111">
        <v>17</v>
      </c>
      <c r="I42" s="151">
        <f t="shared" si="13"/>
        <v>0.818366059952535</v>
      </c>
      <c r="J42" s="111">
        <v>433.21</v>
      </c>
      <c r="K42" s="151">
        <f t="shared" si="13"/>
        <v>24.382295665094496</v>
      </c>
      <c r="L42" s="111">
        <v>116</v>
      </c>
      <c r="M42" s="151">
        <f t="shared" si="13"/>
        <v>1.3223698235206274</v>
      </c>
      <c r="N42" s="111">
        <v>0.30000000000000004</v>
      </c>
      <c r="O42" s="151">
        <f t="shared" si="13"/>
        <v>0.0007074609062998687</v>
      </c>
      <c r="P42" s="111"/>
      <c r="Q42" s="151">
        <f t="shared" si="13"/>
        <v>0</v>
      </c>
      <c r="R42" s="111"/>
      <c r="S42" s="151">
        <f t="shared" si="14"/>
        <v>0</v>
      </c>
      <c r="T42" s="111">
        <v>1.25</v>
      </c>
      <c r="U42" s="151">
        <f t="shared" si="15"/>
        <v>0.008502221460423181</v>
      </c>
      <c r="V42" s="111">
        <v>4.1</v>
      </c>
      <c r="W42" s="151">
        <f t="shared" si="16"/>
        <v>0.09456155726740165</v>
      </c>
      <c r="X42" s="111">
        <v>64.5</v>
      </c>
      <c r="Y42" s="151">
        <f t="shared" si="17"/>
        <v>4.931833648104112</v>
      </c>
      <c r="Z42" s="111">
        <f t="shared" si="18"/>
        <v>645.86</v>
      </c>
      <c r="AA42" s="151">
        <f t="shared" si="12"/>
        <v>0.7527385634984617</v>
      </c>
    </row>
    <row r="43" spans="1:27" s="2" customFormat="1" ht="12.75">
      <c r="A43" s="110" t="s">
        <v>193</v>
      </c>
      <c r="B43" s="111"/>
      <c r="C43" s="111"/>
      <c r="D43" s="111">
        <v>2.55</v>
      </c>
      <c r="E43" s="151">
        <f t="shared" si="13"/>
        <v>0.43237194160435416</v>
      </c>
      <c r="F43" s="111">
        <v>6.04</v>
      </c>
      <c r="G43" s="151">
        <f t="shared" si="13"/>
        <v>0.304338844016265</v>
      </c>
      <c r="H43" s="111">
        <v>0.39999999999999997</v>
      </c>
      <c r="I43" s="151">
        <f t="shared" si="13"/>
        <v>0.019255671998883173</v>
      </c>
      <c r="J43" s="111">
        <v>8</v>
      </c>
      <c r="K43" s="151">
        <f t="shared" si="13"/>
        <v>0.45026284093339486</v>
      </c>
      <c r="L43" s="111">
        <v>0.15</v>
      </c>
      <c r="M43" s="151">
        <f t="shared" si="13"/>
        <v>0.0017099609786904663</v>
      </c>
      <c r="N43" s="111">
        <v>172.48999999999998</v>
      </c>
      <c r="O43" s="151">
        <f t="shared" si="13"/>
        <v>0.4067664390922144</v>
      </c>
      <c r="P43" s="111">
        <v>107.82</v>
      </c>
      <c r="Q43" s="151">
        <f t="shared" si="13"/>
        <v>1.5026172465117318</v>
      </c>
      <c r="R43" s="111">
        <v>16.1</v>
      </c>
      <c r="S43" s="151">
        <f t="shared" si="14"/>
        <v>2.387059468916335</v>
      </c>
      <c r="T43" s="111">
        <v>760.9</v>
      </c>
      <c r="U43" s="151">
        <f t="shared" si="15"/>
        <v>5.175472247388798</v>
      </c>
      <c r="V43" s="111">
        <v>10.6</v>
      </c>
      <c r="W43" s="151">
        <f t="shared" si="16"/>
        <v>0.24447622122791643</v>
      </c>
      <c r="X43" s="111">
        <v>0</v>
      </c>
      <c r="Y43" s="151">
        <f t="shared" si="17"/>
        <v>0</v>
      </c>
      <c r="Z43" s="111">
        <f t="shared" si="18"/>
        <v>1085.05</v>
      </c>
      <c r="AA43" s="151">
        <f t="shared" si="12"/>
        <v>1.2646068471867058</v>
      </c>
    </row>
    <row r="44" spans="1:27" s="2" customFormat="1" ht="12.75">
      <c r="A44" s="112" t="s">
        <v>194</v>
      </c>
      <c r="B44" s="113"/>
      <c r="C44" s="113"/>
      <c r="D44" s="113"/>
      <c r="E44" s="152">
        <f t="shared" si="13"/>
        <v>0</v>
      </c>
      <c r="F44" s="113">
        <v>40.34</v>
      </c>
      <c r="G44" s="152">
        <f t="shared" si="13"/>
        <v>2.0326206900026706</v>
      </c>
      <c r="H44" s="113"/>
      <c r="I44" s="152">
        <f t="shared" si="13"/>
        <v>0</v>
      </c>
      <c r="J44" s="113"/>
      <c r="K44" s="152">
        <f t="shared" si="13"/>
        <v>0</v>
      </c>
      <c r="L44" s="113"/>
      <c r="M44" s="152">
        <f t="shared" si="13"/>
        <v>0</v>
      </c>
      <c r="N44" s="113">
        <v>0.01</v>
      </c>
      <c r="O44" s="152">
        <f t="shared" si="13"/>
        <v>2.3582030209995623E-05</v>
      </c>
      <c r="P44" s="113">
        <v>153.26</v>
      </c>
      <c r="Q44" s="152">
        <f t="shared" si="13"/>
        <v>2.1358849860915226</v>
      </c>
      <c r="R44" s="113"/>
      <c r="S44" s="152">
        <f t="shared" si="14"/>
        <v>0</v>
      </c>
      <c r="T44" s="113">
        <v>8.5</v>
      </c>
      <c r="U44" s="152">
        <f t="shared" si="15"/>
        <v>0.057815105930877624</v>
      </c>
      <c r="V44" s="113">
        <v>1465.4499999999998</v>
      </c>
      <c r="W44" s="152">
        <f t="shared" si="16"/>
        <v>33.79883758475945</v>
      </c>
      <c r="X44" s="113">
        <v>23</v>
      </c>
      <c r="Y44" s="152">
        <f t="shared" si="17"/>
        <v>1.7586383551379001</v>
      </c>
      <c r="Z44" s="113">
        <f t="shared" si="18"/>
        <v>1690.5599999999997</v>
      </c>
      <c r="AA44" s="152">
        <f t="shared" si="12"/>
        <v>1.9703181895580453</v>
      </c>
    </row>
    <row r="45" spans="1:27" s="2" customFormat="1" ht="12.75">
      <c r="A45" s="109" t="s">
        <v>195</v>
      </c>
      <c r="B45" s="114"/>
      <c r="C45" s="114"/>
      <c r="D45" s="114"/>
      <c r="E45" s="153">
        <f t="shared" si="13"/>
        <v>0</v>
      </c>
      <c r="F45" s="114"/>
      <c r="G45" s="153">
        <f t="shared" si="13"/>
        <v>0</v>
      </c>
      <c r="H45" s="114">
        <v>1.9300000000000002</v>
      </c>
      <c r="I45" s="153">
        <f t="shared" si="13"/>
        <v>0.09290861739461133</v>
      </c>
      <c r="J45" s="114">
        <v>11.5</v>
      </c>
      <c r="K45" s="153">
        <f t="shared" si="13"/>
        <v>0.6472528338417551</v>
      </c>
      <c r="L45" s="114">
        <v>32.739999999999995</v>
      </c>
      <c r="M45" s="153">
        <f t="shared" si="13"/>
        <v>0.3732274829488391</v>
      </c>
      <c r="N45" s="114">
        <v>40.02</v>
      </c>
      <c r="O45" s="153">
        <f t="shared" si="13"/>
        <v>0.09437528490040248</v>
      </c>
      <c r="P45" s="114">
        <v>581.7</v>
      </c>
      <c r="Q45" s="153">
        <f t="shared" si="13"/>
        <v>8.106774738414714</v>
      </c>
      <c r="R45" s="114">
        <v>0.4</v>
      </c>
      <c r="S45" s="153">
        <f t="shared" si="14"/>
        <v>0.05930582531469155</v>
      </c>
      <c r="T45" s="114">
        <v>315</v>
      </c>
      <c r="U45" s="153">
        <f t="shared" si="15"/>
        <v>2.142559808026641</v>
      </c>
      <c r="V45" s="114">
        <v>0.5</v>
      </c>
      <c r="W45" s="153">
        <f t="shared" si="16"/>
        <v>0.011531897227731909</v>
      </c>
      <c r="X45" s="114">
        <v>350.97999999999996</v>
      </c>
      <c r="Y45" s="153">
        <f t="shared" si="17"/>
        <v>26.836821299404356</v>
      </c>
      <c r="Z45" s="114">
        <f t="shared" si="18"/>
        <v>1334.77</v>
      </c>
      <c r="AA45" s="153">
        <f t="shared" si="12"/>
        <v>1.5556511510247446</v>
      </c>
    </row>
    <row r="46" spans="1:27" s="2" customFormat="1" ht="12.75">
      <c r="A46" s="110" t="s">
        <v>196</v>
      </c>
      <c r="B46" s="111"/>
      <c r="C46" s="111"/>
      <c r="D46" s="111">
        <v>0.02</v>
      </c>
      <c r="E46" s="151">
        <f t="shared" si="13"/>
        <v>0.003391152483171406</v>
      </c>
      <c r="F46" s="111">
        <v>19.44</v>
      </c>
      <c r="G46" s="151">
        <f t="shared" si="13"/>
        <v>0.9795276701450648</v>
      </c>
      <c r="H46" s="111">
        <v>1.8</v>
      </c>
      <c r="I46" s="151">
        <f t="shared" si="13"/>
        <v>0.08665052399497429</v>
      </c>
      <c r="J46" s="111">
        <v>8.23</v>
      </c>
      <c r="K46" s="151">
        <f t="shared" si="13"/>
        <v>0.46320789761023</v>
      </c>
      <c r="L46" s="111">
        <v>35.89</v>
      </c>
      <c r="M46" s="151">
        <f t="shared" si="13"/>
        <v>0.4091366635013389</v>
      </c>
      <c r="N46" s="111">
        <v>16.6</v>
      </c>
      <c r="O46" s="151">
        <f t="shared" si="13"/>
        <v>0.039146170148592736</v>
      </c>
      <c r="P46" s="111">
        <v>3.72</v>
      </c>
      <c r="Q46" s="151">
        <f t="shared" si="13"/>
        <v>0.05184322163813432</v>
      </c>
      <c r="R46" s="111"/>
      <c r="S46" s="151">
        <f t="shared" si="14"/>
        <v>0</v>
      </c>
      <c r="T46" s="111">
        <v>2</v>
      </c>
      <c r="U46" s="151">
        <f t="shared" si="15"/>
        <v>0.013603554336677088</v>
      </c>
      <c r="V46" s="111">
        <v>41.1</v>
      </c>
      <c r="W46" s="151">
        <f t="shared" si="16"/>
        <v>0.9479219521195629</v>
      </c>
      <c r="X46" s="111">
        <v>2.59</v>
      </c>
      <c r="Y46" s="151">
        <f t="shared" si="17"/>
        <v>0.19803797129596354</v>
      </c>
      <c r="Z46" s="111">
        <f t="shared" si="18"/>
        <v>131.39</v>
      </c>
      <c r="AA46" s="151">
        <f t="shared" si="12"/>
        <v>0.15313275300848925</v>
      </c>
    </row>
    <row r="47" spans="1:27" s="2" customFormat="1" ht="12.75">
      <c r="A47" s="110" t="s">
        <v>197</v>
      </c>
      <c r="B47" s="111"/>
      <c r="C47" s="111"/>
      <c r="D47" s="111"/>
      <c r="E47" s="151">
        <f t="shared" si="13"/>
        <v>0</v>
      </c>
      <c r="F47" s="111">
        <v>0.04</v>
      </c>
      <c r="G47" s="151">
        <f t="shared" si="13"/>
        <v>0.002015489033220298</v>
      </c>
      <c r="H47" s="111">
        <v>1.6</v>
      </c>
      <c r="I47" s="151">
        <f t="shared" si="13"/>
        <v>0.0770226879955327</v>
      </c>
      <c r="J47" s="111"/>
      <c r="K47" s="151">
        <f t="shared" si="13"/>
        <v>0</v>
      </c>
      <c r="L47" s="111">
        <v>13.45</v>
      </c>
      <c r="M47" s="151">
        <f t="shared" si="13"/>
        <v>0.15332650108924514</v>
      </c>
      <c r="N47" s="111">
        <v>1.4300000000000002</v>
      </c>
      <c r="O47" s="151">
        <f t="shared" si="13"/>
        <v>0.0033722303200293745</v>
      </c>
      <c r="P47" s="111">
        <v>4</v>
      </c>
      <c r="Q47" s="151">
        <f t="shared" si="13"/>
        <v>0.05574539961089711</v>
      </c>
      <c r="R47" s="111">
        <v>0</v>
      </c>
      <c r="S47" s="151">
        <f t="shared" si="14"/>
        <v>0</v>
      </c>
      <c r="T47" s="111">
        <v>0</v>
      </c>
      <c r="U47" s="151">
        <f t="shared" si="15"/>
        <v>0</v>
      </c>
      <c r="V47" s="111">
        <v>0</v>
      </c>
      <c r="W47" s="151">
        <f t="shared" si="16"/>
        <v>0</v>
      </c>
      <c r="X47" s="111">
        <v>0</v>
      </c>
      <c r="Y47" s="151">
        <f t="shared" si="17"/>
        <v>0</v>
      </c>
      <c r="Z47" s="111">
        <f t="shared" si="18"/>
        <v>20.52</v>
      </c>
      <c r="AA47" s="151">
        <f t="shared" si="12"/>
        <v>0.023915702045316994</v>
      </c>
    </row>
    <row r="48" spans="1:27" s="2" customFormat="1" ht="12.75">
      <c r="A48" s="110" t="s">
        <v>198</v>
      </c>
      <c r="B48" s="111"/>
      <c r="C48" s="111"/>
      <c r="D48" s="111"/>
      <c r="E48" s="151">
        <f t="shared" si="13"/>
        <v>0</v>
      </c>
      <c r="F48" s="111"/>
      <c r="G48" s="151">
        <f t="shared" si="13"/>
        <v>0</v>
      </c>
      <c r="H48" s="111">
        <v>0</v>
      </c>
      <c r="I48" s="151">
        <f t="shared" si="13"/>
        <v>0</v>
      </c>
      <c r="J48" s="111">
        <v>1.3</v>
      </c>
      <c r="K48" s="151">
        <f t="shared" si="13"/>
        <v>0.07316771165167667</v>
      </c>
      <c r="L48" s="111">
        <v>12.5</v>
      </c>
      <c r="M48" s="151">
        <f t="shared" si="13"/>
        <v>0.14249674822420555</v>
      </c>
      <c r="N48" s="111">
        <v>20.849999999999998</v>
      </c>
      <c r="O48" s="151">
        <f t="shared" si="13"/>
        <v>0.04916853298784086</v>
      </c>
      <c r="P48" s="111">
        <v>0.6</v>
      </c>
      <c r="Q48" s="151">
        <f t="shared" si="13"/>
        <v>0.008361809941634567</v>
      </c>
      <c r="R48" s="111">
        <v>0</v>
      </c>
      <c r="S48" s="151">
        <f t="shared" si="14"/>
        <v>0</v>
      </c>
      <c r="T48" s="111">
        <v>0</v>
      </c>
      <c r="U48" s="151">
        <f t="shared" si="15"/>
        <v>0</v>
      </c>
      <c r="V48" s="111">
        <v>17</v>
      </c>
      <c r="W48" s="151">
        <f t="shared" si="16"/>
        <v>0.3920845057428849</v>
      </c>
      <c r="X48" s="111">
        <v>40</v>
      </c>
      <c r="Y48" s="151">
        <f t="shared" si="17"/>
        <v>3.0585014871963483</v>
      </c>
      <c r="Z48" s="111">
        <f t="shared" si="18"/>
        <v>92.25</v>
      </c>
      <c r="AA48" s="151">
        <f t="shared" si="12"/>
        <v>0.10751576577390314</v>
      </c>
    </row>
    <row r="49" spans="1:27" s="2" customFormat="1" ht="12.75">
      <c r="A49" s="110" t="s">
        <v>199</v>
      </c>
      <c r="B49" s="111"/>
      <c r="C49" s="111"/>
      <c r="D49" s="111"/>
      <c r="E49" s="151">
        <f t="shared" si="13"/>
        <v>0</v>
      </c>
      <c r="F49" s="111"/>
      <c r="G49" s="151">
        <f t="shared" si="13"/>
        <v>0</v>
      </c>
      <c r="H49" s="111">
        <v>191</v>
      </c>
      <c r="I49" s="151">
        <f t="shared" si="13"/>
        <v>9.194583379466717</v>
      </c>
      <c r="J49" s="111">
        <v>72</v>
      </c>
      <c r="K49" s="151">
        <f t="shared" si="13"/>
        <v>4.052365568400554</v>
      </c>
      <c r="L49" s="111"/>
      <c r="M49" s="151">
        <f t="shared" si="13"/>
        <v>0</v>
      </c>
      <c r="N49" s="111">
        <v>65.94</v>
      </c>
      <c r="O49" s="151">
        <f t="shared" si="13"/>
        <v>0.15549990720471113</v>
      </c>
      <c r="P49" s="111">
        <v>15.8</v>
      </c>
      <c r="Q49" s="151">
        <f t="shared" si="13"/>
        <v>0.2201943284630436</v>
      </c>
      <c r="R49" s="111"/>
      <c r="S49" s="151">
        <f t="shared" si="14"/>
        <v>0</v>
      </c>
      <c r="T49" s="111"/>
      <c r="U49" s="151">
        <f t="shared" si="15"/>
        <v>0</v>
      </c>
      <c r="V49" s="111"/>
      <c r="W49" s="151">
        <f t="shared" si="16"/>
        <v>0</v>
      </c>
      <c r="X49" s="111"/>
      <c r="Y49" s="151">
        <f t="shared" si="17"/>
        <v>0</v>
      </c>
      <c r="Z49" s="111">
        <f t="shared" si="18"/>
        <v>344.74</v>
      </c>
      <c r="AA49" s="151">
        <f t="shared" si="12"/>
        <v>0.4017884562915488</v>
      </c>
    </row>
    <row r="50" spans="1:27" s="2" customFormat="1" ht="12.75">
      <c r="A50" s="112" t="s">
        <v>200</v>
      </c>
      <c r="B50" s="113"/>
      <c r="C50" s="113"/>
      <c r="D50" s="113">
        <v>1</v>
      </c>
      <c r="E50" s="152">
        <f t="shared" si="13"/>
        <v>0.16955762415857029</v>
      </c>
      <c r="F50" s="113"/>
      <c r="G50" s="152">
        <f t="shared" si="13"/>
        <v>0</v>
      </c>
      <c r="H50" s="113">
        <v>4</v>
      </c>
      <c r="I50" s="152">
        <f t="shared" si="13"/>
        <v>0.19255671998883175</v>
      </c>
      <c r="J50" s="113">
        <v>13.91</v>
      </c>
      <c r="K50" s="152">
        <f t="shared" si="13"/>
        <v>0.7828945146729404</v>
      </c>
      <c r="L50" s="113"/>
      <c r="M50" s="152">
        <f t="shared" si="13"/>
        <v>0</v>
      </c>
      <c r="N50" s="113">
        <v>2.55</v>
      </c>
      <c r="O50" s="152">
        <f t="shared" si="13"/>
        <v>0.006013417703548883</v>
      </c>
      <c r="P50" s="113">
        <v>112.26</v>
      </c>
      <c r="Q50" s="152">
        <f t="shared" si="13"/>
        <v>1.5644946400798276</v>
      </c>
      <c r="R50" s="113">
        <v>0.5</v>
      </c>
      <c r="S50" s="152">
        <f t="shared" si="14"/>
        <v>0.07413228164336443</v>
      </c>
      <c r="T50" s="113"/>
      <c r="U50" s="152">
        <f t="shared" si="15"/>
        <v>0</v>
      </c>
      <c r="V50" s="113"/>
      <c r="W50" s="152">
        <f t="shared" si="16"/>
        <v>0</v>
      </c>
      <c r="X50" s="113"/>
      <c r="Y50" s="152">
        <f t="shared" si="17"/>
        <v>0</v>
      </c>
      <c r="Z50" s="113">
        <f t="shared" si="18"/>
        <v>134.22</v>
      </c>
      <c r="AA50" s="152">
        <f t="shared" si="12"/>
        <v>0.1564310686414448</v>
      </c>
    </row>
    <row r="51" spans="1:27" s="2" customFormat="1" ht="12.75">
      <c r="A51" s="109" t="s">
        <v>201</v>
      </c>
      <c r="B51" s="111"/>
      <c r="C51" s="111"/>
      <c r="D51" s="111"/>
      <c r="E51" s="151">
        <f t="shared" si="13"/>
        <v>0</v>
      </c>
      <c r="F51" s="111">
        <v>215.74000000000035</v>
      </c>
      <c r="G51" s="151">
        <f t="shared" si="13"/>
        <v>10.870540100673693</v>
      </c>
      <c r="H51" s="111">
        <v>234.20000000000002</v>
      </c>
      <c r="I51" s="151">
        <f t="shared" si="13"/>
        <v>11.2741959553461</v>
      </c>
      <c r="J51" s="111">
        <v>83.1</v>
      </c>
      <c r="K51" s="151">
        <f t="shared" si="13"/>
        <v>4.677105260195638</v>
      </c>
      <c r="L51" s="111">
        <v>421.23999999999995</v>
      </c>
      <c r="M51" s="151">
        <f t="shared" si="13"/>
        <v>4.802026417757147</v>
      </c>
      <c r="N51" s="111">
        <v>33.72</v>
      </c>
      <c r="O51" s="151">
        <f t="shared" si="13"/>
        <v>0.07951860586810523</v>
      </c>
      <c r="P51" s="111">
        <v>34.49999999999999</v>
      </c>
      <c r="Q51" s="151">
        <f t="shared" si="13"/>
        <v>0.4808040716439875</v>
      </c>
      <c r="R51" s="111">
        <v>0.6</v>
      </c>
      <c r="S51" s="151">
        <f t="shared" si="14"/>
        <v>0.08895873797203732</v>
      </c>
      <c r="T51" s="111">
        <v>27.66</v>
      </c>
      <c r="U51" s="151">
        <f t="shared" si="15"/>
        <v>0.18813715647624413</v>
      </c>
      <c r="V51" s="111">
        <v>0</v>
      </c>
      <c r="W51" s="151">
        <f t="shared" si="16"/>
        <v>0</v>
      </c>
      <c r="X51" s="111">
        <v>0</v>
      </c>
      <c r="Y51" s="151">
        <f t="shared" si="17"/>
        <v>0</v>
      </c>
      <c r="Z51" s="111">
        <f t="shared" si="18"/>
        <v>1050.7600000000004</v>
      </c>
      <c r="AA51" s="151">
        <f t="shared" si="12"/>
        <v>1.2246424503478215</v>
      </c>
    </row>
    <row r="52" spans="1:27" s="2" customFormat="1" ht="12.75">
      <c r="A52" s="112" t="s">
        <v>202</v>
      </c>
      <c r="B52" s="113"/>
      <c r="C52" s="113"/>
      <c r="D52" s="113"/>
      <c r="E52" s="152">
        <f t="shared" si="13"/>
        <v>0</v>
      </c>
      <c r="F52" s="113"/>
      <c r="G52" s="152">
        <f t="shared" si="13"/>
        <v>0</v>
      </c>
      <c r="H52" s="113">
        <v>0.6</v>
      </c>
      <c r="I52" s="152">
        <f t="shared" si="13"/>
        <v>0.02888350799832476</v>
      </c>
      <c r="J52" s="113"/>
      <c r="K52" s="152">
        <f t="shared" si="13"/>
        <v>0</v>
      </c>
      <c r="L52" s="113">
        <v>0.05</v>
      </c>
      <c r="M52" s="152">
        <f t="shared" si="13"/>
        <v>0.0005699869928968221</v>
      </c>
      <c r="N52" s="113"/>
      <c r="O52" s="152">
        <f t="shared" si="13"/>
        <v>0</v>
      </c>
      <c r="P52" s="113"/>
      <c r="Q52" s="152">
        <f t="shared" si="13"/>
        <v>0</v>
      </c>
      <c r="R52" s="113"/>
      <c r="S52" s="152">
        <f t="shared" si="14"/>
        <v>0</v>
      </c>
      <c r="T52" s="113"/>
      <c r="U52" s="152">
        <f t="shared" si="15"/>
        <v>0</v>
      </c>
      <c r="V52" s="113"/>
      <c r="W52" s="152">
        <f t="shared" si="16"/>
        <v>0</v>
      </c>
      <c r="X52" s="113"/>
      <c r="Y52" s="152">
        <f t="shared" si="17"/>
        <v>0</v>
      </c>
      <c r="Z52" s="113">
        <f t="shared" si="18"/>
        <v>0.65</v>
      </c>
      <c r="AA52" s="152">
        <f t="shared" si="12"/>
        <v>0.0007575636612795343</v>
      </c>
    </row>
    <row r="53" spans="1:27" s="2" customFormat="1" ht="12.75">
      <c r="A53" s="109" t="s">
        <v>203</v>
      </c>
      <c r="B53" s="114"/>
      <c r="C53" s="114"/>
      <c r="D53" s="114">
        <v>0.5</v>
      </c>
      <c r="E53" s="153">
        <f t="shared" si="13"/>
        <v>0.08477881207928514</v>
      </c>
      <c r="F53" s="114"/>
      <c r="G53" s="153">
        <f t="shared" si="13"/>
        <v>0</v>
      </c>
      <c r="H53" s="114"/>
      <c r="I53" s="153">
        <f t="shared" si="13"/>
        <v>0</v>
      </c>
      <c r="J53" s="114">
        <v>24.71</v>
      </c>
      <c r="K53" s="153">
        <f t="shared" si="13"/>
        <v>1.3907493499330235</v>
      </c>
      <c r="L53" s="114">
        <v>47.67000000000001</v>
      </c>
      <c r="M53" s="153">
        <f t="shared" si="13"/>
        <v>0.5434255990278304</v>
      </c>
      <c r="N53" s="114">
        <v>275.80999999999995</v>
      </c>
      <c r="O53" s="153">
        <f t="shared" si="13"/>
        <v>0.6504159752218891</v>
      </c>
      <c r="P53" s="114">
        <v>187.33999999999995</v>
      </c>
      <c r="Q53" s="153">
        <f t="shared" si="13"/>
        <v>2.6108357907763655</v>
      </c>
      <c r="R53" s="114">
        <v>2.5</v>
      </c>
      <c r="S53" s="153">
        <f t="shared" si="14"/>
        <v>0.37066140821682214</v>
      </c>
      <c r="T53" s="114"/>
      <c r="U53" s="153">
        <f t="shared" si="15"/>
        <v>0</v>
      </c>
      <c r="V53" s="114"/>
      <c r="W53" s="153">
        <f t="shared" si="16"/>
        <v>0</v>
      </c>
      <c r="X53" s="114"/>
      <c r="Y53" s="153">
        <f t="shared" si="17"/>
        <v>0</v>
      </c>
      <c r="Z53" s="114">
        <f t="shared" si="18"/>
        <v>538.5299999999999</v>
      </c>
      <c r="AA53" s="153">
        <f t="shared" si="12"/>
        <v>0.6276473207828731</v>
      </c>
    </row>
    <row r="54" spans="1:27" s="2" customFormat="1" ht="12.75">
      <c r="A54" s="110" t="s">
        <v>204</v>
      </c>
      <c r="B54" s="111"/>
      <c r="C54" s="111"/>
      <c r="D54" s="111">
        <v>13.51</v>
      </c>
      <c r="E54" s="151">
        <f t="shared" si="13"/>
        <v>2.290723502382285</v>
      </c>
      <c r="F54" s="111">
        <v>0.02</v>
      </c>
      <c r="G54" s="151">
        <f t="shared" si="13"/>
        <v>0.001007744516610149</v>
      </c>
      <c r="H54" s="111">
        <v>354.36</v>
      </c>
      <c r="I54" s="151">
        <f t="shared" si="13"/>
        <v>17.058599823810606</v>
      </c>
      <c r="J54" s="111">
        <v>51.11000000000001</v>
      </c>
      <c r="K54" s="151">
        <f t="shared" si="13"/>
        <v>2.8766167250132266</v>
      </c>
      <c r="L54" s="111">
        <v>23.979999999999997</v>
      </c>
      <c r="M54" s="151">
        <f t="shared" si="13"/>
        <v>0.27336576179331584</v>
      </c>
      <c r="N54" s="111">
        <v>254.04000000000002</v>
      </c>
      <c r="O54" s="151">
        <f t="shared" si="13"/>
        <v>0.5990778954547288</v>
      </c>
      <c r="P54" s="111">
        <v>39.12999999999999</v>
      </c>
      <c r="Q54" s="151">
        <f t="shared" si="13"/>
        <v>0.5453293716936009</v>
      </c>
      <c r="R54" s="111">
        <v>10</v>
      </c>
      <c r="S54" s="151">
        <f t="shared" si="14"/>
        <v>1.4826456328672886</v>
      </c>
      <c r="T54" s="111">
        <v>13.8</v>
      </c>
      <c r="U54" s="151">
        <f t="shared" si="15"/>
        <v>0.0938645249230719</v>
      </c>
      <c r="V54" s="111"/>
      <c r="W54" s="151">
        <f t="shared" si="16"/>
        <v>0</v>
      </c>
      <c r="X54" s="111"/>
      <c r="Y54" s="151">
        <f t="shared" si="17"/>
        <v>0</v>
      </c>
      <c r="Z54" s="111">
        <f t="shared" si="18"/>
        <v>759.9499999999999</v>
      </c>
      <c r="AA54" s="151">
        <f t="shared" si="12"/>
        <v>0.8857084682913571</v>
      </c>
    </row>
    <row r="55" spans="1:27" s="2" customFormat="1" ht="12.75">
      <c r="A55" s="112" t="s">
        <v>205</v>
      </c>
      <c r="B55" s="113"/>
      <c r="C55" s="113"/>
      <c r="D55" s="113">
        <v>116.93</v>
      </c>
      <c r="E55" s="152">
        <f t="shared" si="13"/>
        <v>19.826372992861625</v>
      </c>
      <c r="F55" s="113">
        <v>404.3599999999989</v>
      </c>
      <c r="G55" s="152">
        <f t="shared" si="13"/>
        <v>20.374578636823934</v>
      </c>
      <c r="H55" s="113">
        <v>729.5699999999996</v>
      </c>
      <c r="I55" s="152">
        <f t="shared" si="13"/>
        <v>35.12090155056298</v>
      </c>
      <c r="J55" s="113">
        <v>249.75000000000003</v>
      </c>
      <c r="K55" s="152">
        <f t="shared" si="13"/>
        <v>14.056643065389423</v>
      </c>
      <c r="L55" s="113">
        <v>1463.82</v>
      </c>
      <c r="M55" s="152">
        <f t="shared" si="13"/>
        <v>16.687167198844524</v>
      </c>
      <c r="N55" s="113">
        <v>2624.3000000000025</v>
      </c>
      <c r="O55" s="152">
        <f t="shared" si="13"/>
        <v>6.188632188009157</v>
      </c>
      <c r="P55" s="113">
        <v>2410.3400000000006</v>
      </c>
      <c r="Q55" s="152">
        <f aca="true" t="shared" si="19" ref="Q55:AA66">((P55/P$19*100))</f>
        <v>33.59134162453245</v>
      </c>
      <c r="R55" s="113">
        <v>130.8</v>
      </c>
      <c r="S55" s="152">
        <f t="shared" si="19"/>
        <v>19.393004877904136</v>
      </c>
      <c r="T55" s="113">
        <v>49.28</v>
      </c>
      <c r="U55" s="152">
        <f t="shared" si="19"/>
        <v>0.3351915788557235</v>
      </c>
      <c r="V55" s="113">
        <v>125.55</v>
      </c>
      <c r="W55" s="152">
        <f t="shared" si="19"/>
        <v>2.895659393883482</v>
      </c>
      <c r="X55" s="113">
        <v>90.13000000000002</v>
      </c>
      <c r="Y55" s="152">
        <f t="shared" si="19"/>
        <v>6.891568476025174</v>
      </c>
      <c r="Z55" s="113">
        <f t="shared" si="18"/>
        <v>8394.83</v>
      </c>
      <c r="AA55" s="152">
        <f t="shared" si="19"/>
        <v>9.784027924029653</v>
      </c>
    </row>
    <row r="56" spans="1:27" s="2" customFormat="1" ht="12.75">
      <c r="A56" s="109" t="s">
        <v>206</v>
      </c>
      <c r="B56" s="114"/>
      <c r="C56" s="114"/>
      <c r="D56" s="114"/>
      <c r="E56" s="153">
        <f t="shared" si="13"/>
        <v>0</v>
      </c>
      <c r="F56" s="114">
        <v>16</v>
      </c>
      <c r="G56" s="153">
        <f t="shared" si="13"/>
        <v>0.8061956132881191</v>
      </c>
      <c r="H56" s="114">
        <v>34.9</v>
      </c>
      <c r="I56" s="153">
        <f t="shared" si="13"/>
        <v>1.6800573819025568</v>
      </c>
      <c r="J56" s="114">
        <v>12.8</v>
      </c>
      <c r="K56" s="153">
        <f t="shared" si="13"/>
        <v>0.7204205454934318</v>
      </c>
      <c r="L56" s="114">
        <v>6.6</v>
      </c>
      <c r="M56" s="153">
        <f t="shared" si="13"/>
        <v>0.07523828306238052</v>
      </c>
      <c r="N56" s="114">
        <v>6.01</v>
      </c>
      <c r="O56" s="153">
        <f t="shared" si="13"/>
        <v>0.01417280015620737</v>
      </c>
      <c r="P56" s="114"/>
      <c r="Q56" s="153">
        <f t="shared" si="19"/>
        <v>0</v>
      </c>
      <c r="R56" s="114">
        <v>0.1</v>
      </c>
      <c r="S56" s="153">
        <f t="shared" si="19"/>
        <v>0.014826456328672888</v>
      </c>
      <c r="T56" s="114"/>
      <c r="U56" s="153">
        <f t="shared" si="19"/>
        <v>0</v>
      </c>
      <c r="V56" s="114"/>
      <c r="W56" s="153">
        <f t="shared" si="19"/>
        <v>0</v>
      </c>
      <c r="X56" s="114">
        <v>8.5</v>
      </c>
      <c r="Y56" s="153">
        <f t="shared" si="19"/>
        <v>0.6499315660292241</v>
      </c>
      <c r="Z56" s="114">
        <f t="shared" si="18"/>
        <v>84.91</v>
      </c>
      <c r="AA56" s="153">
        <f t="shared" si="19"/>
        <v>0.09896112381422348</v>
      </c>
    </row>
    <row r="57" spans="1:27" s="2" customFormat="1" ht="12.75">
      <c r="A57" s="110" t="s">
        <v>207</v>
      </c>
      <c r="B57" s="111"/>
      <c r="C57" s="111"/>
      <c r="D57" s="111">
        <v>3.02</v>
      </c>
      <c r="E57" s="151">
        <f t="shared" si="13"/>
        <v>0.5120640249588823</v>
      </c>
      <c r="F57" s="111">
        <v>11.919999999999993</v>
      </c>
      <c r="G57" s="151">
        <f t="shared" si="13"/>
        <v>0.6006157318996485</v>
      </c>
      <c r="H57" s="111">
        <v>28.46</v>
      </c>
      <c r="I57" s="151">
        <f t="shared" si="13"/>
        <v>1.370041062720538</v>
      </c>
      <c r="J57" s="111">
        <v>0.16</v>
      </c>
      <c r="K57" s="151">
        <f t="shared" si="13"/>
        <v>0.009005256818667897</v>
      </c>
      <c r="L57" s="111">
        <v>8.16</v>
      </c>
      <c r="M57" s="151">
        <f t="shared" si="13"/>
        <v>0.09302187724076139</v>
      </c>
      <c r="N57" s="111">
        <v>111.86</v>
      </c>
      <c r="O57" s="151">
        <f t="shared" si="13"/>
        <v>0.263788589929011</v>
      </c>
      <c r="P57" s="111">
        <v>14.310000000000002</v>
      </c>
      <c r="Q57" s="151">
        <f t="shared" si="19"/>
        <v>0.19942916710798445</v>
      </c>
      <c r="R57" s="111">
        <v>103.30000000000001</v>
      </c>
      <c r="S57" s="151">
        <f t="shared" si="19"/>
        <v>15.315729387519092</v>
      </c>
      <c r="T57" s="111">
        <v>8</v>
      </c>
      <c r="U57" s="151">
        <f t="shared" si="19"/>
        <v>0.05441421734670835</v>
      </c>
      <c r="V57" s="111">
        <v>0</v>
      </c>
      <c r="W57" s="151">
        <f t="shared" si="19"/>
        <v>0</v>
      </c>
      <c r="X57" s="111">
        <v>0</v>
      </c>
      <c r="Y57" s="151">
        <f t="shared" si="19"/>
        <v>0</v>
      </c>
      <c r="Z57" s="111">
        <f t="shared" si="18"/>
        <v>289.19</v>
      </c>
      <c r="AA57" s="151">
        <f t="shared" si="19"/>
        <v>0.3370459003160439</v>
      </c>
    </row>
    <row r="58" spans="1:27" s="2" customFormat="1" ht="12.75">
      <c r="A58" s="112" t="s">
        <v>208</v>
      </c>
      <c r="B58" s="113"/>
      <c r="C58" s="113"/>
      <c r="D58" s="113"/>
      <c r="E58" s="152">
        <f t="shared" si="13"/>
        <v>0</v>
      </c>
      <c r="F58" s="113">
        <v>1.03</v>
      </c>
      <c r="G58" s="152">
        <f t="shared" si="13"/>
        <v>0.05189884260542267</v>
      </c>
      <c r="H58" s="113">
        <v>10</v>
      </c>
      <c r="I58" s="152">
        <f t="shared" si="13"/>
        <v>0.4813917999720794</v>
      </c>
      <c r="J58" s="113">
        <v>1.2</v>
      </c>
      <c r="K58" s="152">
        <f t="shared" si="13"/>
        <v>0.06753942614000923</v>
      </c>
      <c r="L58" s="113">
        <v>4.01</v>
      </c>
      <c r="M58" s="152">
        <f t="shared" si="13"/>
        <v>0.045712956830325134</v>
      </c>
      <c r="N58" s="113">
        <v>286.38</v>
      </c>
      <c r="O58" s="152">
        <f t="shared" si="13"/>
        <v>0.6753421811538546</v>
      </c>
      <c r="P58" s="113">
        <v>10.959999999999999</v>
      </c>
      <c r="Q58" s="152">
        <f t="shared" si="19"/>
        <v>0.15274239493385808</v>
      </c>
      <c r="R58" s="113"/>
      <c r="S58" s="152">
        <f t="shared" si="19"/>
        <v>0</v>
      </c>
      <c r="T58" s="113"/>
      <c r="U58" s="152">
        <f t="shared" si="19"/>
        <v>0</v>
      </c>
      <c r="V58" s="113">
        <v>2</v>
      </c>
      <c r="W58" s="152">
        <f t="shared" si="19"/>
        <v>0.046127588910927636</v>
      </c>
      <c r="X58" s="113"/>
      <c r="Y58" s="152">
        <f t="shared" si="19"/>
        <v>0</v>
      </c>
      <c r="Z58" s="113">
        <f t="shared" si="18"/>
        <v>315.58</v>
      </c>
      <c r="AA58" s="152">
        <f t="shared" si="19"/>
        <v>0.367802984963993</v>
      </c>
    </row>
    <row r="59" spans="1:27" s="2" customFormat="1" ht="12.75">
      <c r="A59" s="109" t="s">
        <v>209</v>
      </c>
      <c r="B59" s="114"/>
      <c r="C59" s="114"/>
      <c r="D59" s="114"/>
      <c r="E59" s="153">
        <f t="shared" si="13"/>
        <v>0</v>
      </c>
      <c r="F59" s="114">
        <v>319.3500000000001</v>
      </c>
      <c r="G59" s="153">
        <f t="shared" si="13"/>
        <v>16.09116056897256</v>
      </c>
      <c r="H59" s="114">
        <v>61.64</v>
      </c>
      <c r="I59" s="153">
        <f t="shared" si="13"/>
        <v>2.9672990550278975</v>
      </c>
      <c r="J59" s="114">
        <v>220.21</v>
      </c>
      <c r="K59" s="153">
        <f t="shared" si="13"/>
        <v>12.394047525242861</v>
      </c>
      <c r="L59" s="114">
        <v>4025.51</v>
      </c>
      <c r="M59" s="153">
        <f t="shared" si="13"/>
        <v>45.88976679552173</v>
      </c>
      <c r="N59" s="114">
        <v>10999.780000000017</v>
      </c>
      <c r="O59" s="153">
        <f t="shared" si="13"/>
        <v>25.939714426330607</v>
      </c>
      <c r="P59" s="114">
        <v>438.03</v>
      </c>
      <c r="Q59" s="153">
        <f t="shared" si="19"/>
        <v>6.104539347890316</v>
      </c>
      <c r="R59" s="114">
        <v>11.25</v>
      </c>
      <c r="S59" s="153">
        <f t="shared" si="19"/>
        <v>1.6679763369756997</v>
      </c>
      <c r="T59" s="114">
        <v>11172</v>
      </c>
      <c r="U59" s="153">
        <f t="shared" si="19"/>
        <v>75.98945452467821</v>
      </c>
      <c r="V59" s="114"/>
      <c r="W59" s="153">
        <f t="shared" si="19"/>
        <v>0</v>
      </c>
      <c r="X59" s="114"/>
      <c r="Y59" s="153">
        <f t="shared" si="19"/>
        <v>0</v>
      </c>
      <c r="Z59" s="114">
        <f t="shared" si="18"/>
        <v>27247.77000000002</v>
      </c>
      <c r="AA59" s="153">
        <f t="shared" si="19"/>
        <v>31.756800619850267</v>
      </c>
    </row>
    <row r="60" spans="1:27" s="2" customFormat="1" ht="12.75">
      <c r="A60" s="110" t="s">
        <v>210</v>
      </c>
      <c r="B60" s="111"/>
      <c r="C60" s="111"/>
      <c r="D60" s="111"/>
      <c r="E60" s="151">
        <f t="shared" si="13"/>
        <v>0</v>
      </c>
      <c r="F60" s="111"/>
      <c r="G60" s="151">
        <f t="shared" si="13"/>
        <v>0</v>
      </c>
      <c r="H60" s="111">
        <v>45.7</v>
      </c>
      <c r="I60" s="151">
        <f t="shared" si="13"/>
        <v>2.199960525872403</v>
      </c>
      <c r="J60" s="111">
        <v>18.599999999999998</v>
      </c>
      <c r="K60" s="151">
        <f t="shared" si="13"/>
        <v>1.0468611051701429</v>
      </c>
      <c r="L60" s="111">
        <v>3.05</v>
      </c>
      <c r="M60" s="151">
        <f t="shared" si="13"/>
        <v>0.03476920656670615</v>
      </c>
      <c r="N60" s="111">
        <v>353.1</v>
      </c>
      <c r="O60" s="151">
        <f t="shared" si="13"/>
        <v>0.8326814867149455</v>
      </c>
      <c r="P60" s="111">
        <v>97.26</v>
      </c>
      <c r="Q60" s="151">
        <f t="shared" si="19"/>
        <v>1.3554493915389634</v>
      </c>
      <c r="R60" s="111"/>
      <c r="S60" s="151">
        <f t="shared" si="19"/>
        <v>0</v>
      </c>
      <c r="T60" s="111"/>
      <c r="U60" s="151">
        <f t="shared" si="19"/>
        <v>0</v>
      </c>
      <c r="V60" s="111"/>
      <c r="W60" s="151">
        <f t="shared" si="19"/>
        <v>0</v>
      </c>
      <c r="X60" s="111"/>
      <c r="Y60" s="151">
        <f t="shared" si="19"/>
        <v>0</v>
      </c>
      <c r="Z60" s="111">
        <f t="shared" si="18"/>
        <v>517.71</v>
      </c>
      <c r="AA60" s="151">
        <f t="shared" si="19"/>
        <v>0.603381973970812</v>
      </c>
    </row>
    <row r="61" spans="1:27" s="2" customFormat="1" ht="12.75">
      <c r="A61" s="110" t="s">
        <v>211</v>
      </c>
      <c r="B61" s="111"/>
      <c r="C61" s="111"/>
      <c r="D61" s="111">
        <v>20</v>
      </c>
      <c r="E61" s="151">
        <f t="shared" si="13"/>
        <v>3.391152483171406</v>
      </c>
      <c r="F61" s="111">
        <v>169.5</v>
      </c>
      <c r="G61" s="151">
        <f t="shared" si="13"/>
        <v>8.540634778271013</v>
      </c>
      <c r="H61" s="111"/>
      <c r="I61" s="151">
        <f t="shared" si="13"/>
        <v>0</v>
      </c>
      <c r="J61" s="111">
        <v>24.150000000000002</v>
      </c>
      <c r="K61" s="151">
        <f t="shared" si="13"/>
        <v>1.3592309510676859</v>
      </c>
      <c r="L61" s="111">
        <v>46.6</v>
      </c>
      <c r="M61" s="151">
        <f t="shared" si="13"/>
        <v>0.5312278773798382</v>
      </c>
      <c r="N61" s="111">
        <v>15</v>
      </c>
      <c r="O61" s="151">
        <f t="shared" si="13"/>
        <v>0.03537304531499343</v>
      </c>
      <c r="P61" s="111">
        <v>10.8</v>
      </c>
      <c r="Q61" s="151">
        <f t="shared" si="19"/>
        <v>0.15051257894942222</v>
      </c>
      <c r="R61" s="111">
        <v>0.52</v>
      </c>
      <c r="S61" s="151">
        <f t="shared" si="19"/>
        <v>0.07709757290909901</v>
      </c>
      <c r="T61" s="111">
        <v>2.5</v>
      </c>
      <c r="U61" s="151">
        <f t="shared" si="19"/>
        <v>0.017004442920846363</v>
      </c>
      <c r="V61" s="111"/>
      <c r="W61" s="151">
        <f t="shared" si="19"/>
        <v>0</v>
      </c>
      <c r="X61" s="111"/>
      <c r="Y61" s="151">
        <f t="shared" si="19"/>
        <v>0</v>
      </c>
      <c r="Z61" s="111">
        <f t="shared" si="18"/>
        <v>289.07</v>
      </c>
      <c r="AA61" s="151">
        <f t="shared" si="19"/>
        <v>0.33690604240934613</v>
      </c>
    </row>
    <row r="62" spans="1:27" s="2" customFormat="1" ht="12.75">
      <c r="A62" s="112" t="s">
        <v>212</v>
      </c>
      <c r="B62" s="113"/>
      <c r="C62" s="113"/>
      <c r="D62" s="113"/>
      <c r="E62" s="152">
        <f t="shared" si="13"/>
        <v>0</v>
      </c>
      <c r="F62" s="113"/>
      <c r="G62" s="152">
        <f t="shared" si="13"/>
        <v>0</v>
      </c>
      <c r="H62" s="113">
        <v>101.5</v>
      </c>
      <c r="I62" s="152">
        <f t="shared" si="13"/>
        <v>4.886126769716606</v>
      </c>
      <c r="J62" s="113">
        <v>113</v>
      </c>
      <c r="K62" s="152">
        <f t="shared" si="13"/>
        <v>6.359962628184203</v>
      </c>
      <c r="L62" s="113"/>
      <c r="M62" s="152">
        <f t="shared" si="13"/>
        <v>0</v>
      </c>
      <c r="N62" s="113">
        <v>14.03</v>
      </c>
      <c r="O62" s="152">
        <f t="shared" si="13"/>
        <v>0.03308558838462386</v>
      </c>
      <c r="P62" s="113">
        <v>1.2000000000000002</v>
      </c>
      <c r="Q62" s="152">
        <f t="shared" si="19"/>
        <v>0.016723619883269137</v>
      </c>
      <c r="R62" s="113">
        <v>144.14999999999998</v>
      </c>
      <c r="S62" s="152">
        <f t="shared" si="19"/>
        <v>21.372336797781962</v>
      </c>
      <c r="T62" s="113">
        <v>185.35000000000002</v>
      </c>
      <c r="U62" s="152">
        <f t="shared" si="19"/>
        <v>1.2607093981515491</v>
      </c>
      <c r="V62" s="113">
        <v>0</v>
      </c>
      <c r="W62" s="152">
        <f t="shared" si="19"/>
        <v>0</v>
      </c>
      <c r="X62" s="113">
        <v>0.02</v>
      </c>
      <c r="Y62" s="152">
        <f t="shared" si="19"/>
        <v>0.0015292507435981741</v>
      </c>
      <c r="Z62" s="113">
        <f t="shared" si="18"/>
        <v>559.25</v>
      </c>
      <c r="AA62" s="152">
        <f t="shared" si="19"/>
        <v>0.6517961193393532</v>
      </c>
    </row>
    <row r="63" spans="1:27" s="2" customFormat="1" ht="12.75">
      <c r="A63" s="109" t="s">
        <v>213</v>
      </c>
      <c r="B63" s="114"/>
      <c r="C63" s="114"/>
      <c r="D63" s="114"/>
      <c r="E63" s="153">
        <f t="shared" si="13"/>
        <v>0</v>
      </c>
      <c r="F63" s="114"/>
      <c r="G63" s="153">
        <f t="shared" si="13"/>
        <v>0</v>
      </c>
      <c r="H63" s="114"/>
      <c r="I63" s="153">
        <f t="shared" si="13"/>
        <v>0</v>
      </c>
      <c r="J63" s="114"/>
      <c r="K63" s="153">
        <f t="shared" si="13"/>
        <v>0</v>
      </c>
      <c r="L63" s="114"/>
      <c r="M63" s="153">
        <f t="shared" si="13"/>
        <v>0</v>
      </c>
      <c r="N63" s="114"/>
      <c r="O63" s="153">
        <f t="shared" si="13"/>
        <v>0</v>
      </c>
      <c r="P63" s="114"/>
      <c r="Q63" s="153">
        <f t="shared" si="19"/>
        <v>0</v>
      </c>
      <c r="R63" s="114"/>
      <c r="S63" s="153">
        <f t="shared" si="19"/>
        <v>0</v>
      </c>
      <c r="T63" s="114"/>
      <c r="U63" s="153">
        <f t="shared" si="19"/>
        <v>0</v>
      </c>
      <c r="V63" s="114"/>
      <c r="W63" s="153">
        <f t="shared" si="19"/>
        <v>0</v>
      </c>
      <c r="X63" s="114"/>
      <c r="Y63" s="153">
        <f t="shared" si="19"/>
        <v>0</v>
      </c>
      <c r="Z63" s="114">
        <f t="shared" si="18"/>
        <v>0</v>
      </c>
      <c r="AA63" s="153">
        <f t="shared" si="19"/>
        <v>0</v>
      </c>
    </row>
    <row r="64" spans="1:27" s="2" customFormat="1" ht="12.75">
      <c r="A64" s="110" t="s">
        <v>214</v>
      </c>
      <c r="B64" s="111"/>
      <c r="C64" s="111"/>
      <c r="D64" s="111"/>
      <c r="E64" s="151">
        <f t="shared" si="13"/>
        <v>0</v>
      </c>
      <c r="F64" s="111">
        <v>5.07</v>
      </c>
      <c r="G64" s="151">
        <f t="shared" si="13"/>
        <v>0.25546323496067275</v>
      </c>
      <c r="H64" s="111"/>
      <c r="I64" s="151">
        <f t="shared" si="13"/>
        <v>0</v>
      </c>
      <c r="J64" s="111"/>
      <c r="K64" s="151">
        <f t="shared" si="13"/>
        <v>0</v>
      </c>
      <c r="L64" s="111">
        <v>14</v>
      </c>
      <c r="M64" s="151">
        <f t="shared" si="13"/>
        <v>0.15959635801111022</v>
      </c>
      <c r="N64" s="111">
        <v>6344.84</v>
      </c>
      <c r="O64" s="151">
        <f t="shared" si="13"/>
        <v>14.962420855758863</v>
      </c>
      <c r="P64" s="111">
        <v>65.16000000000001</v>
      </c>
      <c r="Q64" s="151">
        <f t="shared" si="19"/>
        <v>0.9080925596615141</v>
      </c>
      <c r="R64" s="111"/>
      <c r="S64" s="151">
        <f t="shared" si="19"/>
        <v>0</v>
      </c>
      <c r="T64" s="111"/>
      <c r="U64" s="151">
        <f t="shared" si="19"/>
        <v>0</v>
      </c>
      <c r="V64" s="111">
        <v>7</v>
      </c>
      <c r="W64" s="151">
        <f t="shared" si="19"/>
        <v>0.16144656118824674</v>
      </c>
      <c r="X64" s="111"/>
      <c r="Y64" s="151">
        <f t="shared" si="19"/>
        <v>0</v>
      </c>
      <c r="Z64" s="111">
        <f t="shared" si="18"/>
        <v>6436.07</v>
      </c>
      <c r="AA64" s="151">
        <f t="shared" si="19"/>
        <v>7.5011273130021126</v>
      </c>
    </row>
    <row r="65" spans="1:27" s="2" customFormat="1" ht="12.75">
      <c r="A65" s="112" t="s">
        <v>215</v>
      </c>
      <c r="B65" s="113"/>
      <c r="C65" s="113"/>
      <c r="D65" s="113"/>
      <c r="E65" s="152">
        <f t="shared" si="13"/>
        <v>0</v>
      </c>
      <c r="F65" s="113">
        <v>6.300000000000001</v>
      </c>
      <c r="G65" s="152">
        <f t="shared" si="13"/>
        <v>0.31743952273219694</v>
      </c>
      <c r="H65" s="113">
        <v>0</v>
      </c>
      <c r="I65" s="152">
        <f t="shared" si="13"/>
        <v>0</v>
      </c>
      <c r="J65" s="113">
        <v>2.1</v>
      </c>
      <c r="K65" s="152">
        <f t="shared" si="13"/>
        <v>0.11819399574501616</v>
      </c>
      <c r="L65" s="113">
        <v>1181</v>
      </c>
      <c r="M65" s="152">
        <f t="shared" si="13"/>
        <v>13.46309277222294</v>
      </c>
      <c r="N65" s="113">
        <v>41.08</v>
      </c>
      <c r="O65" s="152">
        <f t="shared" si="13"/>
        <v>0.09687498010266202</v>
      </c>
      <c r="P65" s="113">
        <v>0.95</v>
      </c>
      <c r="Q65" s="152">
        <f t="shared" si="19"/>
        <v>0.013239532407588062</v>
      </c>
      <c r="R65" s="113">
        <v>0</v>
      </c>
      <c r="S65" s="152">
        <f t="shared" si="19"/>
        <v>0</v>
      </c>
      <c r="T65" s="113">
        <v>0</v>
      </c>
      <c r="U65" s="152">
        <f t="shared" si="19"/>
        <v>0</v>
      </c>
      <c r="V65" s="113">
        <v>0</v>
      </c>
      <c r="W65" s="152">
        <f t="shared" si="19"/>
        <v>0</v>
      </c>
      <c r="X65" s="113">
        <v>600</v>
      </c>
      <c r="Y65" s="152">
        <f t="shared" si="19"/>
        <v>45.87752230794522</v>
      </c>
      <c r="Z65" s="113">
        <f t="shared" si="18"/>
        <v>1831.43</v>
      </c>
      <c r="AA65" s="152">
        <f t="shared" si="19"/>
        <v>2.1344997171956583</v>
      </c>
    </row>
    <row r="66" spans="1:27" s="2" customFormat="1" ht="12.75">
      <c r="A66" s="115" t="s">
        <v>216</v>
      </c>
      <c r="B66" s="116"/>
      <c r="C66" s="116"/>
      <c r="D66" s="116">
        <v>166.9</v>
      </c>
      <c r="E66" s="154">
        <f t="shared" si="13"/>
        <v>28.299167472065385</v>
      </c>
      <c r="F66" s="116">
        <v>476.41999999999985</v>
      </c>
      <c r="G66" s="154">
        <f t="shared" si="13"/>
        <v>24.00548213017035</v>
      </c>
      <c r="H66" s="116">
        <v>129.98999999999998</v>
      </c>
      <c r="I66" s="154">
        <f t="shared" si="13"/>
        <v>6.257612007837059</v>
      </c>
      <c r="J66" s="116"/>
      <c r="K66" s="154">
        <f t="shared" si="13"/>
        <v>0</v>
      </c>
      <c r="L66" s="116"/>
      <c r="M66" s="154">
        <f t="shared" si="13"/>
        <v>0</v>
      </c>
      <c r="N66" s="116">
        <v>12585.02</v>
      </c>
      <c r="O66" s="154">
        <f t="shared" si="13"/>
        <v>29.67803218333991</v>
      </c>
      <c r="P66" s="116">
        <v>1780.4699999999998</v>
      </c>
      <c r="Q66" s="154">
        <f t="shared" si="19"/>
        <v>24.813252911303493</v>
      </c>
      <c r="R66" s="116">
        <v>5.4</v>
      </c>
      <c r="S66" s="154">
        <f t="shared" si="19"/>
        <v>0.8006286417483358</v>
      </c>
      <c r="T66" s="116">
        <v>77.65</v>
      </c>
      <c r="U66" s="154">
        <f t="shared" si="19"/>
        <v>0.528157997121488</v>
      </c>
      <c r="V66" s="116">
        <v>2440.95</v>
      </c>
      <c r="W66" s="154">
        <f t="shared" si="19"/>
        <v>56.297569076064406</v>
      </c>
      <c r="X66" s="116">
        <v>120.01</v>
      </c>
      <c r="Y66" s="154">
        <f t="shared" si="19"/>
        <v>9.176269086960845</v>
      </c>
      <c r="Z66" s="116">
        <f t="shared" si="18"/>
        <v>17782.809999999998</v>
      </c>
      <c r="AA66" s="154">
        <f t="shared" si="19"/>
        <v>20.725554848366638</v>
      </c>
    </row>
    <row r="67" spans="1:27" ht="15">
      <c r="A67" s="86" t="s">
        <v>36</v>
      </c>
      <c r="B67" s="117">
        <f aca="true" t="shared" si="20" ref="B67:AA67">SUM(B27:B66)</f>
        <v>0</v>
      </c>
      <c r="C67" s="117">
        <f t="shared" si="20"/>
        <v>0</v>
      </c>
      <c r="D67" s="117">
        <f t="shared" si="20"/>
        <v>589.77</v>
      </c>
      <c r="E67" s="117">
        <f t="shared" si="20"/>
        <v>100.00000000000003</v>
      </c>
      <c r="F67" s="117">
        <f t="shared" si="20"/>
        <v>1984.629999999999</v>
      </c>
      <c r="G67" s="117">
        <f t="shared" si="20"/>
        <v>99.99999999999996</v>
      </c>
      <c r="H67" s="117">
        <f t="shared" si="20"/>
        <v>2077.31</v>
      </c>
      <c r="I67" s="117">
        <f t="shared" si="20"/>
        <v>99.99999999999999</v>
      </c>
      <c r="J67" s="117">
        <f t="shared" si="20"/>
        <v>1776.74</v>
      </c>
      <c r="K67" s="117">
        <f t="shared" si="20"/>
        <v>100</v>
      </c>
      <c r="L67" s="117">
        <f t="shared" si="20"/>
        <v>8772.130000000001</v>
      </c>
      <c r="M67" s="117">
        <f t="shared" si="20"/>
        <v>100</v>
      </c>
      <c r="N67" s="117">
        <f t="shared" si="20"/>
        <v>42405.17000000002</v>
      </c>
      <c r="O67" s="117">
        <f t="shared" si="20"/>
        <v>100.00000000000006</v>
      </c>
      <c r="P67" s="117">
        <f t="shared" si="20"/>
        <v>7175.48</v>
      </c>
      <c r="Q67" s="117">
        <f t="shared" si="20"/>
        <v>99.99999999999999</v>
      </c>
      <c r="R67" s="117">
        <f t="shared" si="20"/>
        <v>674.47</v>
      </c>
      <c r="S67" s="117">
        <f t="shared" si="20"/>
        <v>99.99999999999999</v>
      </c>
      <c r="T67" s="117">
        <f t="shared" si="20"/>
        <v>14702.04</v>
      </c>
      <c r="U67" s="117">
        <f t="shared" si="20"/>
        <v>99.99999999999999</v>
      </c>
      <c r="V67" s="117">
        <f t="shared" si="20"/>
        <v>4335.799999999999</v>
      </c>
      <c r="W67" s="117">
        <f t="shared" si="20"/>
        <v>100.00000000000003</v>
      </c>
      <c r="X67" s="117">
        <f t="shared" si="20"/>
        <v>1307.83</v>
      </c>
      <c r="Y67" s="117">
        <f t="shared" si="20"/>
        <v>100</v>
      </c>
      <c r="Z67" s="117">
        <f t="shared" si="20"/>
        <v>85801.37000000002</v>
      </c>
      <c r="AA67" s="117">
        <f t="shared" si="20"/>
        <v>100.00000000000001</v>
      </c>
    </row>
    <row r="70" ht="12.75">
      <c r="Z70" s="3"/>
    </row>
  </sheetData>
  <sheetProtection/>
  <mergeCells count="8">
    <mergeCell ref="A4:AA4"/>
    <mergeCell ref="A5:AA5"/>
    <mergeCell ref="A7:A9"/>
    <mergeCell ref="Z8:Z9"/>
    <mergeCell ref="AA8:AA9"/>
    <mergeCell ref="A25:A27"/>
    <mergeCell ref="Z26:Z27"/>
    <mergeCell ref="AA26:AA27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B71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8.8515625" style="0" bestFit="1" customWidth="1"/>
    <col min="4" max="4" width="5.8515625" style="0" customWidth="1"/>
    <col min="5" max="5" width="7.7109375" style="0" customWidth="1"/>
    <col min="6" max="6" width="9.8515625" style="0" bestFit="1" customWidth="1"/>
    <col min="7" max="7" width="7.421875" style="0" customWidth="1"/>
    <col min="8" max="8" width="8.00390625" style="0" customWidth="1"/>
    <col min="9" max="9" width="8.8515625" style="0" bestFit="1" customWidth="1"/>
    <col min="10" max="10" width="8.421875" style="0" customWidth="1"/>
    <col min="11" max="11" width="7.28125" style="0" customWidth="1"/>
    <col min="12" max="12" width="8.57421875" style="0" customWidth="1"/>
    <col min="13" max="13" width="8.7109375" style="0" customWidth="1"/>
    <col min="14" max="14" width="9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28125" style="0" customWidth="1"/>
    <col min="19" max="19" width="8.8515625" style="0" bestFit="1" customWidth="1"/>
    <col min="20" max="20" width="8.8515625" style="0" customWidth="1"/>
    <col min="21" max="21" width="8.8515625" style="0" bestFit="1" customWidth="1"/>
    <col min="22" max="22" width="8.7109375" style="0" customWidth="1"/>
    <col min="23" max="23" width="8.8515625" style="0" bestFit="1" customWidth="1"/>
    <col min="24" max="24" width="5.8515625" style="0" customWidth="1"/>
    <col min="25" max="25" width="8.8515625" style="0" bestFit="1" customWidth="1"/>
    <col min="26" max="26" width="10.00390625" style="0" customWidth="1"/>
    <col min="27" max="27" width="7.8515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97" t="s">
        <v>252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18">
      <c r="A5" s="197" t="s">
        <v>233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7" spans="1:27" ht="24.75" customHeight="1">
      <c r="A7" s="219" t="s">
        <v>250</v>
      </c>
      <c r="B7" s="126" t="s">
        <v>251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26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27" t="s">
        <v>253</v>
      </c>
      <c r="AA8" s="229" t="s">
        <v>3</v>
      </c>
    </row>
    <row r="9" spans="1:27" ht="24.75" customHeight="1">
      <c r="A9" s="220"/>
      <c r="B9" s="131" t="s">
        <v>253</v>
      </c>
      <c r="C9" s="131" t="s">
        <v>3</v>
      </c>
      <c r="D9" s="131" t="s">
        <v>253</v>
      </c>
      <c r="E9" s="131" t="s">
        <v>3</v>
      </c>
      <c r="F9" s="131" t="s">
        <v>253</v>
      </c>
      <c r="G9" s="131" t="s">
        <v>3</v>
      </c>
      <c r="H9" s="131" t="s">
        <v>253</v>
      </c>
      <c r="I9" s="131" t="s">
        <v>3</v>
      </c>
      <c r="J9" s="131" t="s">
        <v>253</v>
      </c>
      <c r="K9" s="131" t="s">
        <v>3</v>
      </c>
      <c r="L9" s="131" t="s">
        <v>253</v>
      </c>
      <c r="M9" s="131" t="s">
        <v>3</v>
      </c>
      <c r="N9" s="132" t="s">
        <v>253</v>
      </c>
      <c r="O9" s="131" t="s">
        <v>3</v>
      </c>
      <c r="P9" s="131" t="s">
        <v>253</v>
      </c>
      <c r="Q9" s="131" t="s">
        <v>3</v>
      </c>
      <c r="R9" s="131" t="s">
        <v>253</v>
      </c>
      <c r="S9" s="131" t="s">
        <v>3</v>
      </c>
      <c r="T9" s="131" t="s">
        <v>253</v>
      </c>
      <c r="U9" s="131" t="s">
        <v>3</v>
      </c>
      <c r="V9" s="131" t="s">
        <v>253</v>
      </c>
      <c r="W9" s="131" t="s">
        <v>3</v>
      </c>
      <c r="X9" s="131" t="s">
        <v>253</v>
      </c>
      <c r="Y9" s="131" t="s">
        <v>3</v>
      </c>
      <c r="Z9" s="228"/>
      <c r="AA9" s="203"/>
    </row>
    <row r="10" spans="1:27" ht="24.75" customHeight="1">
      <c r="A10" s="118" t="s">
        <v>29</v>
      </c>
      <c r="B10" s="118"/>
      <c r="C10" s="133">
        <v>0</v>
      </c>
      <c r="D10" s="118">
        <v>0</v>
      </c>
      <c r="E10" s="133">
        <f aca="true" t="shared" si="0" ref="E10:E19">((D10/D$19*100))</f>
        <v>0</v>
      </c>
      <c r="F10" s="118">
        <v>783.96</v>
      </c>
      <c r="G10" s="133">
        <f aca="true" t="shared" si="1" ref="G10:G19">((F10/F$19*100))</f>
        <v>4.979781310384517</v>
      </c>
      <c r="H10" s="134">
        <f>SUM(H30:H38)</f>
        <v>72.71000000000001</v>
      </c>
      <c r="I10" s="133">
        <f aca="true" t="shared" si="2" ref="I10:I19">((H10/H$19*100))</f>
        <v>0.9365054218396002</v>
      </c>
      <c r="J10" s="118">
        <v>3.32</v>
      </c>
      <c r="K10" s="133">
        <f aca="true" t="shared" si="3" ref="K10:K19">((J10/J$19*100))</f>
        <v>0.04117119653169871</v>
      </c>
      <c r="L10" s="118">
        <v>1148.72</v>
      </c>
      <c r="M10" s="133">
        <f aca="true" t="shared" si="4" ref="M10:M19">((L10/L$19*100))</f>
        <v>32.53473058132125</v>
      </c>
      <c r="N10" s="134">
        <v>805.94</v>
      </c>
      <c r="O10" s="133">
        <f aca="true" t="shared" si="5" ref="O10:O19">((N10/N$19*100))</f>
        <v>5.810712406001485</v>
      </c>
      <c r="P10" s="134">
        <f>SUM(P30:P38)</f>
        <v>4299.32</v>
      </c>
      <c r="Q10" s="133">
        <f aca="true" t="shared" si="6" ref="Q10:S19">((P10/P$19*100))</f>
        <v>12.22475033395907</v>
      </c>
      <c r="R10" s="118">
        <f>SUM(R30:R38)</f>
        <v>1837.4500000000003</v>
      </c>
      <c r="S10" s="133">
        <f t="shared" si="6"/>
        <v>37.60296329646267</v>
      </c>
      <c r="T10" s="118">
        <f>SUM(T30:T38)</f>
        <v>2101.2</v>
      </c>
      <c r="U10" s="133">
        <f aca="true" t="shared" si="7" ref="U10:U19">((T10/T$19*100))</f>
        <v>33.24920287045755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3.65</v>
      </c>
      <c r="Y10" s="133">
        <f aca="true" t="shared" si="9" ref="Y10:Y19">((X10/X$19*100))</f>
        <v>1.301247771836007</v>
      </c>
      <c r="Z10" s="98">
        <f>SUM(B10+D10+F10+H10+J10+L10+N10+P10+T10+V10+X10+R10)</f>
        <v>11056.269999999999</v>
      </c>
      <c r="AA10" s="133">
        <f aca="true" t="shared" si="10" ref="AA10:AA19">((Z10/Z$19*100))</f>
        <v>11.391784247183315</v>
      </c>
    </row>
    <row r="11" spans="1:27" ht="24.75" customHeight="1">
      <c r="A11" s="119" t="s">
        <v>234</v>
      </c>
      <c r="B11" s="119"/>
      <c r="C11" s="135">
        <v>0</v>
      </c>
      <c r="D11" s="119">
        <v>6.14</v>
      </c>
      <c r="E11" s="135">
        <f t="shared" si="0"/>
        <v>10.999641705481904</v>
      </c>
      <c r="F11" s="119">
        <v>78.5</v>
      </c>
      <c r="G11" s="135">
        <f t="shared" si="1"/>
        <v>0.49863874797844865</v>
      </c>
      <c r="H11" s="136">
        <f>SUM(H39:H46)</f>
        <v>2040.1599999999999</v>
      </c>
      <c r="I11" s="135">
        <f t="shared" si="2"/>
        <v>26.277278248112758</v>
      </c>
      <c r="J11" s="119">
        <v>388.3</v>
      </c>
      <c r="K11" s="135">
        <f t="shared" si="3"/>
        <v>4.815293859415244</v>
      </c>
      <c r="L11" s="119">
        <v>435.7</v>
      </c>
      <c r="M11" s="135">
        <f t="shared" si="4"/>
        <v>12.340154358139204</v>
      </c>
      <c r="N11" s="136">
        <v>1438.23</v>
      </c>
      <c r="O11" s="135">
        <f t="shared" si="5"/>
        <v>10.369433088919171</v>
      </c>
      <c r="P11" s="136">
        <f>SUM(P39:P46)</f>
        <v>2459.19</v>
      </c>
      <c r="Q11" s="135">
        <f t="shared" si="6"/>
        <v>6.992497365576139</v>
      </c>
      <c r="R11" s="119">
        <f>SUM(R39:R46)</f>
        <v>1763.6</v>
      </c>
      <c r="S11" s="135">
        <f t="shared" si="6"/>
        <v>36.09164117099325</v>
      </c>
      <c r="T11" s="119">
        <f>SUM(T39:T46)</f>
        <v>1415.2</v>
      </c>
      <c r="U11" s="135">
        <f t="shared" si="7"/>
        <v>22.393999572754392</v>
      </c>
      <c r="V11" s="119">
        <f>SUM(V39:V46)</f>
        <v>1118.4499999999998</v>
      </c>
      <c r="W11" s="135">
        <f t="shared" si="8"/>
        <v>81.51373806573864</v>
      </c>
      <c r="X11" s="119">
        <f>SUM(X39:X46)</f>
        <v>104</v>
      </c>
      <c r="Y11" s="135">
        <f t="shared" si="9"/>
        <v>37.07664884135472</v>
      </c>
      <c r="Z11" s="101">
        <f aca="true" t="shared" si="11" ref="Z11:Z18">SUM(B11+D11+F11+H11+J11+L11+N11+P11+T11+V11+X11+R11)</f>
        <v>11247.47</v>
      </c>
      <c r="AA11" s="135">
        <f t="shared" si="10"/>
        <v>11.588786414104117</v>
      </c>
    </row>
    <row r="12" spans="1:27" ht="24.75" customHeight="1">
      <c r="A12" s="119" t="s">
        <v>235</v>
      </c>
      <c r="B12" s="119"/>
      <c r="C12" s="135">
        <v>0</v>
      </c>
      <c r="D12" s="119">
        <v>0.3</v>
      </c>
      <c r="E12" s="135">
        <f t="shared" si="0"/>
        <v>0.5374417771408098</v>
      </c>
      <c r="F12" s="119">
        <v>0.02</v>
      </c>
      <c r="G12" s="135">
        <f t="shared" si="1"/>
        <v>0.00012704171923017798</v>
      </c>
      <c r="H12" s="13">
        <v>133.83</v>
      </c>
      <c r="I12" s="135">
        <f t="shared" si="2"/>
        <v>1.7237315445577457</v>
      </c>
      <c r="J12" s="119">
        <v>7.5</v>
      </c>
      <c r="K12" s="135">
        <f t="shared" si="3"/>
        <v>0.09300722108064469</v>
      </c>
      <c r="L12" s="119">
        <v>56.83</v>
      </c>
      <c r="M12" s="135">
        <f t="shared" si="4"/>
        <v>1.609573036890179</v>
      </c>
      <c r="N12" s="136">
        <v>727.94</v>
      </c>
      <c r="O12" s="135">
        <f t="shared" si="5"/>
        <v>5.248343535281437</v>
      </c>
      <c r="P12" s="136">
        <f>SUM(P47:P52)</f>
        <v>43.8</v>
      </c>
      <c r="Q12" s="135">
        <f t="shared" si="6"/>
        <v>0.12454157044076908</v>
      </c>
      <c r="R12" s="119">
        <f>SUM(R47:R52)</f>
        <v>15</v>
      </c>
      <c r="S12" s="135">
        <f t="shared" si="6"/>
        <v>0.3069713186464611</v>
      </c>
      <c r="T12" s="119">
        <f>SUM(T47:T52)</f>
        <v>6</v>
      </c>
      <c r="U12" s="135">
        <f t="shared" si="7"/>
        <v>0.09494346907612095</v>
      </c>
      <c r="V12" s="119">
        <f>SUM(V47:V52)</f>
        <v>43</v>
      </c>
      <c r="W12" s="135">
        <f t="shared" si="8"/>
        <v>3.133882370089644</v>
      </c>
      <c r="X12" s="119">
        <f>SUM(X47:X52)</f>
        <v>0.2</v>
      </c>
      <c r="Y12" s="135">
        <f t="shared" si="9"/>
        <v>0.071301247771836</v>
      </c>
      <c r="Z12" s="101">
        <f t="shared" si="11"/>
        <v>1034.42</v>
      </c>
      <c r="AA12" s="135">
        <f t="shared" si="10"/>
        <v>1.0658105727312528</v>
      </c>
    </row>
    <row r="13" spans="1:27" ht="24.75" customHeight="1">
      <c r="A13" s="119" t="s">
        <v>236</v>
      </c>
      <c r="B13" s="119"/>
      <c r="C13" s="135">
        <v>0</v>
      </c>
      <c r="D13" s="119">
        <v>1.07</v>
      </c>
      <c r="E13" s="135">
        <f t="shared" si="0"/>
        <v>1.9168756718022217</v>
      </c>
      <c r="F13" s="119">
        <v>199.46</v>
      </c>
      <c r="G13" s="135">
        <f t="shared" si="1"/>
        <v>1.2669870658825653</v>
      </c>
      <c r="H13" s="136">
        <f>SUM(H53:H54)</f>
        <v>47.95</v>
      </c>
      <c r="I13" s="135">
        <f t="shared" si="2"/>
        <v>0.6175964100840163</v>
      </c>
      <c r="J13" s="119">
        <v>295.4</v>
      </c>
      <c r="K13" s="135">
        <f t="shared" si="3"/>
        <v>3.6632444142963254</v>
      </c>
      <c r="L13" s="119">
        <v>674.51</v>
      </c>
      <c r="M13" s="135">
        <f t="shared" si="4"/>
        <v>19.10387311477731</v>
      </c>
      <c r="N13" s="136">
        <v>85.37</v>
      </c>
      <c r="O13" s="135">
        <f t="shared" si="5"/>
        <v>0.6155055191457761</v>
      </c>
      <c r="P13" s="136">
        <f>SUM(P53:P54)</f>
        <v>42.519999999999996</v>
      </c>
      <c r="Q13" s="135">
        <f t="shared" si="6"/>
        <v>0.12090199943245435</v>
      </c>
      <c r="R13" s="119">
        <f>SUM(R53:R54)</f>
        <v>0</v>
      </c>
      <c r="S13" s="135">
        <f t="shared" si="6"/>
        <v>0</v>
      </c>
      <c r="T13" s="119">
        <f>SUM(T53:T54)</f>
        <v>20.650000000000002</v>
      </c>
      <c r="U13" s="135">
        <f t="shared" si="7"/>
        <v>0.3267637727369829</v>
      </c>
      <c r="V13" s="119">
        <f>SUM(V53:V54)</f>
        <v>0</v>
      </c>
      <c r="W13" s="135">
        <f t="shared" si="8"/>
        <v>0</v>
      </c>
      <c r="X13" s="119">
        <f>SUM(X53:X54)</f>
        <v>0</v>
      </c>
      <c r="Y13" s="135">
        <f t="shared" si="9"/>
        <v>0</v>
      </c>
      <c r="Z13" s="101">
        <f t="shared" si="11"/>
        <v>1366.9299999999998</v>
      </c>
      <c r="AA13" s="135">
        <f t="shared" si="10"/>
        <v>1.4084109415745354</v>
      </c>
    </row>
    <row r="14" spans="1:27" ht="24.75" customHeight="1">
      <c r="A14" s="119" t="s">
        <v>237</v>
      </c>
      <c r="B14" s="119"/>
      <c r="C14" s="135">
        <v>0</v>
      </c>
      <c r="D14" s="119">
        <v>1.17</v>
      </c>
      <c r="E14" s="135">
        <f t="shared" si="0"/>
        <v>2.096022930849158</v>
      </c>
      <c r="F14" s="119">
        <v>3944.94</v>
      </c>
      <c r="G14" s="135">
        <f t="shared" si="1"/>
        <v>25.05859799299492</v>
      </c>
      <c r="H14" s="136">
        <f>SUM(H55:H57)</f>
        <v>1234.09</v>
      </c>
      <c r="I14" s="135">
        <f t="shared" si="2"/>
        <v>15.895089754339594</v>
      </c>
      <c r="J14" s="119">
        <v>5645.5</v>
      </c>
      <c r="K14" s="135">
        <f t="shared" si="3"/>
        <v>70.00963554810394</v>
      </c>
      <c r="L14" s="119">
        <v>504.98</v>
      </c>
      <c r="M14" s="135">
        <f t="shared" si="4"/>
        <v>14.302343694682431</v>
      </c>
      <c r="N14" s="136">
        <v>3837.11</v>
      </c>
      <c r="O14" s="135">
        <f t="shared" si="5"/>
        <v>27.665015609341093</v>
      </c>
      <c r="P14" s="136">
        <f>SUM(P55:P57)</f>
        <v>4120.8</v>
      </c>
      <c r="Q14" s="135">
        <f t="shared" si="6"/>
        <v>11.717143914893178</v>
      </c>
      <c r="R14" s="119">
        <f>SUM(R55:R57)</f>
        <v>50.25</v>
      </c>
      <c r="S14" s="135">
        <f t="shared" si="6"/>
        <v>1.0283539174656446</v>
      </c>
      <c r="T14" s="119">
        <f>SUM(T55:T57)</f>
        <v>9.65</v>
      </c>
      <c r="U14" s="135">
        <f t="shared" si="7"/>
        <v>0.15270074609742784</v>
      </c>
      <c r="V14" s="119">
        <f>SUM(V55:V57)</f>
        <v>149.65</v>
      </c>
      <c r="W14" s="135">
        <f t="shared" si="8"/>
        <v>10.90663945776547</v>
      </c>
      <c r="X14" s="119">
        <f>SUM(X55:X57)</f>
        <v>160</v>
      </c>
      <c r="Y14" s="135">
        <f t="shared" si="9"/>
        <v>57.0409982174688</v>
      </c>
      <c r="Z14" s="101">
        <f t="shared" si="11"/>
        <v>19658.140000000003</v>
      </c>
      <c r="AA14" s="135">
        <f t="shared" si="10"/>
        <v>20.254687121508816</v>
      </c>
    </row>
    <row r="15" spans="1:27" ht="24.75" customHeight="1">
      <c r="A15" s="119" t="s">
        <v>30</v>
      </c>
      <c r="B15" s="119"/>
      <c r="C15" s="135">
        <v>0</v>
      </c>
      <c r="D15" s="119">
        <v>0.01</v>
      </c>
      <c r="E15" s="135">
        <f t="shared" si="0"/>
        <v>0.01791472590469366</v>
      </c>
      <c r="F15" s="119">
        <v>4684.25</v>
      </c>
      <c r="G15" s="135">
        <f t="shared" si="1"/>
        <v>29.75475866519806</v>
      </c>
      <c r="H15" s="136">
        <f>SUM(H58:H60)</f>
        <v>81.2</v>
      </c>
      <c r="I15" s="135">
        <f t="shared" si="2"/>
        <v>1.0458566944488452</v>
      </c>
      <c r="J15" s="119">
        <v>60.1</v>
      </c>
      <c r="K15" s="135">
        <f t="shared" si="3"/>
        <v>0.7452978649262327</v>
      </c>
      <c r="L15" s="119">
        <v>140.42</v>
      </c>
      <c r="M15" s="135">
        <f t="shared" si="4"/>
        <v>3.977058698576789</v>
      </c>
      <c r="N15" s="136">
        <v>250.38</v>
      </c>
      <c r="O15" s="135">
        <f t="shared" si="5"/>
        <v>1.8052040750113556</v>
      </c>
      <c r="P15" s="136">
        <f>SUM(P58:P60)</f>
        <v>229.20000000000002</v>
      </c>
      <c r="Q15" s="135">
        <f t="shared" si="6"/>
        <v>0.6517106836763532</v>
      </c>
      <c r="R15" s="119">
        <f>SUM(R58:R60)</f>
        <v>8.25</v>
      </c>
      <c r="S15" s="135">
        <f t="shared" si="6"/>
        <v>0.16883422525555358</v>
      </c>
      <c r="T15" s="119">
        <f>SUM(T58:T60)</f>
        <v>40.9</v>
      </c>
      <c r="U15" s="135">
        <f t="shared" si="7"/>
        <v>0.647197980868891</v>
      </c>
      <c r="V15" s="119">
        <f>SUM(V58:V60)</f>
        <v>0.4</v>
      </c>
      <c r="W15" s="135">
        <f t="shared" si="8"/>
        <v>0.029152394140368784</v>
      </c>
      <c r="X15" s="119">
        <f>SUM(X58:X60)</f>
        <v>3</v>
      </c>
      <c r="Y15" s="135">
        <f t="shared" si="9"/>
        <v>1.06951871657754</v>
      </c>
      <c r="Z15" s="101">
        <f t="shared" si="11"/>
        <v>5498.11</v>
      </c>
      <c r="AA15" s="135">
        <f t="shared" si="10"/>
        <v>5.664955983101088</v>
      </c>
    </row>
    <row r="16" spans="1:27" ht="24.75" customHeight="1">
      <c r="A16" s="119" t="s">
        <v>238</v>
      </c>
      <c r="B16" s="119"/>
      <c r="C16" s="135">
        <v>0</v>
      </c>
      <c r="D16" s="119">
        <v>1.6</v>
      </c>
      <c r="E16" s="135">
        <f t="shared" si="0"/>
        <v>2.8663561447509855</v>
      </c>
      <c r="F16" s="119">
        <v>4332.25</v>
      </c>
      <c r="G16" s="135">
        <f t="shared" si="1"/>
        <v>27.518824406746926</v>
      </c>
      <c r="H16" s="136">
        <f>SUM(H61:H64)</f>
        <v>638.16</v>
      </c>
      <c r="I16" s="135">
        <f t="shared" si="2"/>
        <v>8.219506257752155</v>
      </c>
      <c r="J16" s="119">
        <v>1593.52</v>
      </c>
      <c r="K16" s="135">
        <f t="shared" si="3"/>
        <v>19.761182258190523</v>
      </c>
      <c r="L16" s="119">
        <v>249.99</v>
      </c>
      <c r="M16" s="135">
        <f t="shared" si="4"/>
        <v>7.08036536146711</v>
      </c>
      <c r="N16" s="136">
        <v>2618.49</v>
      </c>
      <c r="O16" s="135">
        <f t="shared" si="5"/>
        <v>18.87893928579153</v>
      </c>
      <c r="P16" s="136">
        <f>SUM(P61:P64)</f>
        <v>5982.67</v>
      </c>
      <c r="Q16" s="135">
        <f t="shared" si="6"/>
        <v>17.011212722120455</v>
      </c>
      <c r="R16" s="119">
        <f>SUM(R61:R64)</f>
        <v>888.4000000000001</v>
      </c>
      <c r="S16" s="135">
        <f t="shared" si="6"/>
        <v>18.18088796570107</v>
      </c>
      <c r="T16" s="119">
        <f>SUM(T61:T64)</f>
        <v>2431.2</v>
      </c>
      <c r="U16" s="135">
        <f t="shared" si="7"/>
        <v>38.471093669644205</v>
      </c>
      <c r="V16" s="119">
        <f>SUM(V61:V64)</f>
        <v>60</v>
      </c>
      <c r="W16" s="135">
        <f t="shared" si="8"/>
        <v>4.372859121055317</v>
      </c>
      <c r="X16" s="119">
        <f>SUM(X61:X64)</f>
        <v>0.55</v>
      </c>
      <c r="Y16" s="135">
        <f t="shared" si="9"/>
        <v>0.19607843137254902</v>
      </c>
      <c r="Z16" s="101">
        <f t="shared" si="11"/>
        <v>18796.83</v>
      </c>
      <c r="AA16" s="135">
        <f t="shared" si="10"/>
        <v>19.367239755449425</v>
      </c>
    </row>
    <row r="17" spans="1:27" ht="24.75" customHeight="1">
      <c r="A17" s="119" t="s">
        <v>239</v>
      </c>
      <c r="B17" s="119"/>
      <c r="C17" s="135">
        <v>0</v>
      </c>
      <c r="D17" s="119">
        <v>0</v>
      </c>
      <c r="E17" s="135">
        <f t="shared" si="0"/>
        <v>0</v>
      </c>
      <c r="F17" s="119">
        <v>62.05</v>
      </c>
      <c r="G17" s="135">
        <f t="shared" si="1"/>
        <v>0.3941469339116272</v>
      </c>
      <c r="H17" s="136">
        <f>SUM(H65:H67)</f>
        <v>3.8</v>
      </c>
      <c r="I17" s="135">
        <f t="shared" si="2"/>
        <v>0.04894403249883758</v>
      </c>
      <c r="J17" s="119">
        <v>69.25</v>
      </c>
      <c r="K17" s="135">
        <f t="shared" si="3"/>
        <v>0.8587666746446192</v>
      </c>
      <c r="L17" s="119">
        <v>301.53</v>
      </c>
      <c r="M17" s="135">
        <f t="shared" si="4"/>
        <v>8.540111874247678</v>
      </c>
      <c r="N17" s="136">
        <v>428.52</v>
      </c>
      <c r="O17" s="135">
        <f t="shared" si="5"/>
        <v>3.089568057448143</v>
      </c>
      <c r="P17" s="136">
        <f>SUM(P65:P67)</f>
        <v>159.45000000000002</v>
      </c>
      <c r="Q17" s="135">
        <f t="shared" si="6"/>
        <v>0.4533824978717039</v>
      </c>
      <c r="R17" s="119">
        <f>SUM(R65:R67)</f>
        <v>127.5</v>
      </c>
      <c r="S17" s="135">
        <f t="shared" si="6"/>
        <v>2.6092562084949193</v>
      </c>
      <c r="T17" s="119">
        <f>SUM(T65:T67)</f>
        <v>40.25</v>
      </c>
      <c r="U17" s="135">
        <f t="shared" si="7"/>
        <v>0.6369124383856446</v>
      </c>
      <c r="V17" s="119">
        <f>SUM(V65:V67)</f>
        <v>0</v>
      </c>
      <c r="W17" s="135">
        <f t="shared" si="8"/>
        <v>0</v>
      </c>
      <c r="X17" s="119">
        <f>SUM(X65:X67)</f>
        <v>0</v>
      </c>
      <c r="Y17" s="135">
        <f t="shared" si="9"/>
        <v>0</v>
      </c>
      <c r="Z17" s="101">
        <f t="shared" si="11"/>
        <v>1192.35</v>
      </c>
      <c r="AA17" s="135">
        <f t="shared" si="10"/>
        <v>1.228533126192561</v>
      </c>
    </row>
    <row r="18" spans="1:27" ht="24.75" customHeight="1">
      <c r="A18" s="120" t="s">
        <v>240</v>
      </c>
      <c r="B18" s="120"/>
      <c r="C18" s="137">
        <v>0</v>
      </c>
      <c r="D18" s="120">
        <v>45.53</v>
      </c>
      <c r="E18" s="137">
        <f t="shared" si="0"/>
        <v>81.56574704407022</v>
      </c>
      <c r="F18" s="120">
        <v>1657.43</v>
      </c>
      <c r="G18" s="137">
        <f t="shared" si="1"/>
        <v>10.528137835183696</v>
      </c>
      <c r="H18" s="138">
        <f>SUM(H68)</f>
        <v>3512.0700000000006</v>
      </c>
      <c r="I18" s="137">
        <f t="shared" si="2"/>
        <v>45.235491636366454</v>
      </c>
      <c r="J18" s="120">
        <v>1</v>
      </c>
      <c r="K18" s="137">
        <f t="shared" si="3"/>
        <v>0.012400962810752626</v>
      </c>
      <c r="L18" s="120">
        <v>18.07</v>
      </c>
      <c r="M18" s="137">
        <f t="shared" si="4"/>
        <v>0.5117892798980386</v>
      </c>
      <c r="N18" s="138">
        <v>3677.92</v>
      </c>
      <c r="O18" s="137">
        <f t="shared" si="5"/>
        <v>26.51727842306001</v>
      </c>
      <c r="P18" s="138">
        <f>SUM(P68)</f>
        <v>17832.030000000006</v>
      </c>
      <c r="Q18" s="137">
        <f t="shared" si="6"/>
        <v>50.703858912029865</v>
      </c>
      <c r="R18" s="120">
        <f>SUM(R68)</f>
        <v>196</v>
      </c>
      <c r="S18" s="137">
        <f t="shared" si="6"/>
        <v>4.011091896980425</v>
      </c>
      <c r="T18" s="120">
        <f>SUM(T68)</f>
        <v>254.5</v>
      </c>
      <c r="U18" s="137">
        <f t="shared" si="7"/>
        <v>4.0271854799787965</v>
      </c>
      <c r="V18" s="120">
        <f>SUM(V68)</f>
        <v>0.6</v>
      </c>
      <c r="W18" s="137">
        <f t="shared" si="8"/>
        <v>0.04372859121055317</v>
      </c>
      <c r="X18" s="120">
        <f>SUM(X68)</f>
        <v>9.1</v>
      </c>
      <c r="Y18" s="137">
        <f t="shared" si="9"/>
        <v>3.2442067736185374</v>
      </c>
      <c r="Z18" s="104">
        <f t="shared" si="11"/>
        <v>27204.250000000004</v>
      </c>
      <c r="AA18" s="137">
        <f t="shared" si="10"/>
        <v>28.029791838154893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55.82</v>
      </c>
      <c r="E19" s="141">
        <f t="shared" si="0"/>
        <v>100</v>
      </c>
      <c r="F19" s="140">
        <f>SUM(F10:F18)</f>
        <v>15742.86</v>
      </c>
      <c r="G19" s="141">
        <f t="shared" si="1"/>
        <v>100</v>
      </c>
      <c r="H19" s="140">
        <f>SUM(H10:H18)</f>
        <v>7763.97</v>
      </c>
      <c r="I19" s="141">
        <f t="shared" si="2"/>
        <v>100</v>
      </c>
      <c r="J19" s="140">
        <f>SUM(J10:J18)</f>
        <v>8063.890000000001</v>
      </c>
      <c r="K19" s="141">
        <f t="shared" si="3"/>
        <v>100</v>
      </c>
      <c r="L19" s="140">
        <f>SUM(L10:L18)</f>
        <v>3530.7500000000005</v>
      </c>
      <c r="M19" s="141">
        <f t="shared" si="4"/>
        <v>100</v>
      </c>
      <c r="N19" s="117">
        <f>SUM(N10:N18)</f>
        <v>13869.9</v>
      </c>
      <c r="O19" s="141">
        <f t="shared" si="5"/>
        <v>100</v>
      </c>
      <c r="P19" s="117">
        <f>SUM(P10:P18)</f>
        <v>35168.98000000001</v>
      </c>
      <c r="Q19" s="141">
        <f t="shared" si="6"/>
        <v>100</v>
      </c>
      <c r="R19" s="117">
        <f>SUM(R10:R18)</f>
        <v>4886.450000000001</v>
      </c>
      <c r="S19" s="141">
        <f t="shared" si="6"/>
        <v>100</v>
      </c>
      <c r="T19" s="140">
        <f>SUM(T10:T18)</f>
        <v>6319.549999999999</v>
      </c>
      <c r="U19" s="141">
        <f t="shared" si="7"/>
        <v>100</v>
      </c>
      <c r="V19" s="140">
        <f>SUM(V10:V18)</f>
        <v>1372.1</v>
      </c>
      <c r="W19" s="141">
        <f t="shared" si="8"/>
        <v>100</v>
      </c>
      <c r="X19" s="140">
        <f>SUM(X10:X18)</f>
        <v>280.50000000000006</v>
      </c>
      <c r="Y19" s="141">
        <f t="shared" si="9"/>
        <v>100</v>
      </c>
      <c r="Z19" s="117">
        <f>SUM(Z10:Z18)</f>
        <v>97054.77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30" t="s">
        <v>177</v>
      </c>
      <c r="B27" s="126" t="s">
        <v>251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31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27" t="s">
        <v>253</v>
      </c>
      <c r="AA28" s="229" t="s">
        <v>3</v>
      </c>
    </row>
    <row r="29" spans="1:27" s="2" customFormat="1" ht="15">
      <c r="A29" s="231"/>
      <c r="B29" s="156" t="s">
        <v>253</v>
      </c>
      <c r="C29" s="156" t="s">
        <v>3</v>
      </c>
      <c r="D29" s="156" t="s">
        <v>253</v>
      </c>
      <c r="E29" s="156" t="s">
        <v>3</v>
      </c>
      <c r="F29" s="156" t="s">
        <v>253</v>
      </c>
      <c r="G29" s="156" t="s">
        <v>3</v>
      </c>
      <c r="H29" s="156" t="s">
        <v>253</v>
      </c>
      <c r="I29" s="156" t="s">
        <v>3</v>
      </c>
      <c r="J29" s="156" t="s">
        <v>253</v>
      </c>
      <c r="K29" s="156" t="s">
        <v>3</v>
      </c>
      <c r="L29" s="156" t="s">
        <v>253</v>
      </c>
      <c r="M29" s="156" t="s">
        <v>3</v>
      </c>
      <c r="N29" s="157" t="s">
        <v>253</v>
      </c>
      <c r="O29" s="156" t="s">
        <v>3</v>
      </c>
      <c r="P29" s="156" t="s">
        <v>253</v>
      </c>
      <c r="Q29" s="156" t="s">
        <v>3</v>
      </c>
      <c r="R29" s="156" t="s">
        <v>253</v>
      </c>
      <c r="S29" s="156" t="s">
        <v>3</v>
      </c>
      <c r="T29" s="156" t="s">
        <v>253</v>
      </c>
      <c r="U29" s="156" t="s">
        <v>3</v>
      </c>
      <c r="V29" s="156" t="s">
        <v>253</v>
      </c>
      <c r="W29" s="156" t="s">
        <v>3</v>
      </c>
      <c r="X29" s="156" t="s">
        <v>253</v>
      </c>
      <c r="Y29" s="156" t="s">
        <v>3</v>
      </c>
      <c r="Z29" s="234"/>
      <c r="AA29" s="233"/>
    </row>
    <row r="30" spans="1:27" s="2" customFormat="1" ht="12.75">
      <c r="A30" s="158" t="s">
        <v>178</v>
      </c>
      <c r="B30" s="114"/>
      <c r="C30" s="114"/>
      <c r="D30" s="114"/>
      <c r="E30" s="153">
        <f>((D30/D$69*100))</f>
        <v>0</v>
      </c>
      <c r="F30" s="114">
        <v>0.01</v>
      </c>
      <c r="G30" s="153">
        <f>((F30/F$69*100))</f>
        <v>6.352085961508899E-05</v>
      </c>
      <c r="H30" s="114">
        <v>1.2</v>
      </c>
      <c r="I30" s="153">
        <f aca="true" t="shared" si="12" ref="I30:I68">((H30/H$69*100))</f>
        <v>0.015456010262790814</v>
      </c>
      <c r="J30" s="114"/>
      <c r="K30" s="153">
        <f aca="true" t="shared" si="13" ref="K30:K68">((J30/J$69*100))</f>
        <v>0</v>
      </c>
      <c r="L30" s="114">
        <v>21.33</v>
      </c>
      <c r="M30" s="153">
        <f aca="true" t="shared" si="14" ref="M30:M68">((L30/L$69*100))</f>
        <v>0.6041209374778728</v>
      </c>
      <c r="N30" s="114">
        <v>66.02</v>
      </c>
      <c r="O30" s="153">
        <f aca="true" t="shared" si="15" ref="O30:O68">((N30/N$69*100))</f>
        <v>0.4759947800633025</v>
      </c>
      <c r="P30" s="149">
        <v>181</v>
      </c>
      <c r="Q30" s="153">
        <f aca="true" t="shared" si="16" ref="Q30:Q68">((P30/P$69*100))</f>
        <v>0.5146580878945024</v>
      </c>
      <c r="R30" s="114">
        <v>220</v>
      </c>
      <c r="S30" s="153">
        <f aca="true" t="shared" si="17" ref="S30:S68">((R30/R$69*100))</f>
        <v>4.5022460068147625</v>
      </c>
      <c r="T30" s="114">
        <v>73.5</v>
      </c>
      <c r="U30" s="153">
        <f aca="true" t="shared" si="18" ref="U30:U68">((T30/T$69*100))</f>
        <v>1.1630574961824813</v>
      </c>
      <c r="V30" s="114"/>
      <c r="W30" s="153">
        <f aca="true" t="shared" si="19" ref="W30:W68">((V30/V$69*100))</f>
        <v>0</v>
      </c>
      <c r="X30" s="114"/>
      <c r="Y30" s="153">
        <f aca="true" t="shared" si="20" ref="Y30:Y68">((X30/X$69*100))</f>
        <v>0</v>
      </c>
      <c r="Z30" s="114">
        <f>B30+D30+F30+H30+J30+L30+N30+P30+R30+T30+V30+X30</f>
        <v>563.06</v>
      </c>
      <c r="AA30" s="153">
        <f aca="true" t="shared" si="21" ref="AA30:AA68">((Z30/Z$69*100))</f>
        <v>0.5801466532762891</v>
      </c>
    </row>
    <row r="31" spans="1:27" s="2" customFormat="1" ht="12.75">
      <c r="A31" s="110" t="s">
        <v>179</v>
      </c>
      <c r="B31" s="111"/>
      <c r="C31" s="111"/>
      <c r="D31" s="111"/>
      <c r="E31" s="151">
        <f aca="true" t="shared" si="22" ref="E31:G68">((D31/D$69*100))</f>
        <v>0</v>
      </c>
      <c r="F31" s="111">
        <v>753.99</v>
      </c>
      <c r="G31" s="151">
        <f t="shared" si="22"/>
        <v>4.789409294118095</v>
      </c>
      <c r="H31" s="111"/>
      <c r="I31" s="151">
        <f t="shared" si="12"/>
        <v>0</v>
      </c>
      <c r="J31" s="111">
        <v>3</v>
      </c>
      <c r="K31" s="151">
        <f t="shared" si="13"/>
        <v>0.03720288843225788</v>
      </c>
      <c r="L31" s="111">
        <v>14</v>
      </c>
      <c r="M31" s="151">
        <f t="shared" si="14"/>
        <v>0.3965163208949939</v>
      </c>
      <c r="N31" s="111">
        <v>337.6</v>
      </c>
      <c r="O31" s="151">
        <f t="shared" si="15"/>
        <v>2.4340478301934403</v>
      </c>
      <c r="P31" s="147">
        <v>196.95</v>
      </c>
      <c r="Q31" s="151">
        <f t="shared" si="16"/>
        <v>0.560010554755924</v>
      </c>
      <c r="R31" s="111">
        <v>680.7</v>
      </c>
      <c r="S31" s="151">
        <f t="shared" si="17"/>
        <v>13.930358440176406</v>
      </c>
      <c r="T31" s="111">
        <v>2003.6499999999999</v>
      </c>
      <c r="U31" s="151">
        <f t="shared" si="18"/>
        <v>31.70558030239495</v>
      </c>
      <c r="V31" s="111"/>
      <c r="W31" s="151">
        <f t="shared" si="19"/>
        <v>0</v>
      </c>
      <c r="X31" s="111"/>
      <c r="Y31" s="151">
        <f t="shared" si="20"/>
        <v>0</v>
      </c>
      <c r="Z31" s="111">
        <f aca="true" t="shared" si="23" ref="Z31:Z68">B31+D31+F31+H31+J31+L31+N31+P31+R31+T31+V31+X31</f>
        <v>3989.8900000000003</v>
      </c>
      <c r="AA31" s="151">
        <f t="shared" si="21"/>
        <v>4.110967446525296</v>
      </c>
    </row>
    <row r="32" spans="1:27" s="2" customFormat="1" ht="12.75">
      <c r="A32" s="110" t="s">
        <v>180</v>
      </c>
      <c r="B32" s="111"/>
      <c r="C32" s="111"/>
      <c r="D32" s="111"/>
      <c r="E32" s="151">
        <f t="shared" si="22"/>
        <v>0</v>
      </c>
      <c r="F32" s="111"/>
      <c r="G32" s="151">
        <f t="shared" si="22"/>
        <v>0</v>
      </c>
      <c r="H32" s="111">
        <v>0.5</v>
      </c>
      <c r="I32" s="151">
        <f t="shared" si="12"/>
        <v>0.006440004276162839</v>
      </c>
      <c r="J32" s="111"/>
      <c r="K32" s="151">
        <f t="shared" si="13"/>
        <v>0</v>
      </c>
      <c r="L32" s="111">
        <v>100.16</v>
      </c>
      <c r="M32" s="151">
        <f t="shared" si="14"/>
        <v>2.8367910500601847</v>
      </c>
      <c r="N32" s="111">
        <v>13.3</v>
      </c>
      <c r="O32" s="151">
        <f t="shared" si="15"/>
        <v>0.09589110231508519</v>
      </c>
      <c r="P32" s="147"/>
      <c r="Q32" s="151">
        <f t="shared" si="16"/>
        <v>0</v>
      </c>
      <c r="R32" s="111">
        <v>86</v>
      </c>
      <c r="S32" s="151">
        <f t="shared" si="17"/>
        <v>1.7599688935730435</v>
      </c>
      <c r="T32" s="111"/>
      <c r="U32" s="151">
        <f t="shared" si="18"/>
        <v>0</v>
      </c>
      <c r="V32" s="111"/>
      <c r="W32" s="151">
        <f t="shared" si="19"/>
        <v>0</v>
      </c>
      <c r="X32" s="111"/>
      <c r="Y32" s="151">
        <f t="shared" si="20"/>
        <v>0</v>
      </c>
      <c r="Z32" s="111">
        <f t="shared" si="23"/>
        <v>199.95999999999998</v>
      </c>
      <c r="AA32" s="151">
        <f t="shared" si="21"/>
        <v>0.2060279984178005</v>
      </c>
    </row>
    <row r="33" spans="1:27" s="2" customFormat="1" ht="12.75">
      <c r="A33" s="110" t="s">
        <v>181</v>
      </c>
      <c r="B33" s="111"/>
      <c r="C33" s="111"/>
      <c r="D33" s="111"/>
      <c r="E33" s="151">
        <f t="shared" si="22"/>
        <v>0</v>
      </c>
      <c r="F33" s="111">
        <v>22.12</v>
      </c>
      <c r="G33" s="151">
        <f t="shared" si="22"/>
        <v>0.14050814146857687</v>
      </c>
      <c r="H33" s="111">
        <v>57.5</v>
      </c>
      <c r="I33" s="151">
        <f t="shared" si="12"/>
        <v>0.7406004917587264</v>
      </c>
      <c r="J33" s="111"/>
      <c r="K33" s="151">
        <f t="shared" si="13"/>
        <v>0</v>
      </c>
      <c r="L33" s="111">
        <v>5.95</v>
      </c>
      <c r="M33" s="151">
        <f t="shared" si="14"/>
        <v>0.1685194363803724</v>
      </c>
      <c r="N33" s="111">
        <v>7.05</v>
      </c>
      <c r="O33" s="151">
        <f t="shared" si="15"/>
        <v>0.05082949408431206</v>
      </c>
      <c r="P33" s="147">
        <v>7</v>
      </c>
      <c r="Q33" s="151">
        <f t="shared" si="16"/>
        <v>0.019903903951721088</v>
      </c>
      <c r="R33" s="111">
        <v>341.35</v>
      </c>
      <c r="S33" s="151">
        <f t="shared" si="17"/>
        <v>6.985643974664633</v>
      </c>
      <c r="T33" s="111"/>
      <c r="U33" s="151">
        <f t="shared" si="18"/>
        <v>0</v>
      </c>
      <c r="V33" s="111"/>
      <c r="W33" s="151">
        <f t="shared" si="19"/>
        <v>0</v>
      </c>
      <c r="X33" s="111"/>
      <c r="Y33" s="151">
        <f t="shared" si="20"/>
        <v>0</v>
      </c>
      <c r="Z33" s="111">
        <f t="shared" si="23"/>
        <v>440.97</v>
      </c>
      <c r="AA33" s="151">
        <f t="shared" si="21"/>
        <v>0.45435170265201796</v>
      </c>
    </row>
    <row r="34" spans="1:27" s="2" customFormat="1" ht="12.75">
      <c r="A34" s="110" t="s">
        <v>182</v>
      </c>
      <c r="B34" s="111"/>
      <c r="C34" s="111"/>
      <c r="D34" s="111"/>
      <c r="E34" s="151">
        <f t="shared" si="22"/>
        <v>0</v>
      </c>
      <c r="F34" s="111">
        <v>0.09</v>
      </c>
      <c r="G34" s="151">
        <f t="shared" si="22"/>
        <v>0.000571687736535801</v>
      </c>
      <c r="H34" s="111"/>
      <c r="I34" s="151">
        <f t="shared" si="12"/>
        <v>0</v>
      </c>
      <c r="J34" s="111"/>
      <c r="K34" s="151">
        <f t="shared" si="13"/>
        <v>0</v>
      </c>
      <c r="L34" s="111">
        <v>237.4</v>
      </c>
      <c r="M34" s="151">
        <f t="shared" si="14"/>
        <v>6.723783898605111</v>
      </c>
      <c r="N34" s="111">
        <v>107.10000000000001</v>
      </c>
      <c r="O34" s="151">
        <f t="shared" si="15"/>
        <v>0.7721757186425281</v>
      </c>
      <c r="P34" s="147">
        <v>519.9</v>
      </c>
      <c r="Q34" s="151">
        <f t="shared" si="16"/>
        <v>1.4782913806428277</v>
      </c>
      <c r="R34" s="111">
        <v>17.2</v>
      </c>
      <c r="S34" s="151">
        <f t="shared" si="17"/>
        <v>0.3519937787146087</v>
      </c>
      <c r="T34" s="111">
        <v>1</v>
      </c>
      <c r="U34" s="151">
        <f t="shared" si="18"/>
        <v>0.01582391151268682</v>
      </c>
      <c r="V34" s="111"/>
      <c r="W34" s="151">
        <f t="shared" si="19"/>
        <v>0</v>
      </c>
      <c r="X34" s="111"/>
      <c r="Y34" s="151">
        <f t="shared" si="20"/>
        <v>0</v>
      </c>
      <c r="Z34" s="111">
        <f t="shared" si="23"/>
        <v>882.69</v>
      </c>
      <c r="AA34" s="151">
        <f t="shared" si="21"/>
        <v>0.9094761648500119</v>
      </c>
    </row>
    <row r="35" spans="1:27" s="2" customFormat="1" ht="12.75">
      <c r="A35" s="110" t="s">
        <v>183</v>
      </c>
      <c r="B35" s="111"/>
      <c r="C35" s="111"/>
      <c r="D35" s="111"/>
      <c r="E35" s="151">
        <f t="shared" si="22"/>
        <v>0</v>
      </c>
      <c r="F35" s="111"/>
      <c r="G35" s="151">
        <f t="shared" si="22"/>
        <v>0</v>
      </c>
      <c r="H35" s="111">
        <v>4</v>
      </c>
      <c r="I35" s="151">
        <f t="shared" si="12"/>
        <v>0.05152003420930271</v>
      </c>
      <c r="J35" s="111"/>
      <c r="K35" s="151">
        <f t="shared" si="13"/>
        <v>0</v>
      </c>
      <c r="L35" s="111"/>
      <c r="M35" s="151">
        <f t="shared" si="14"/>
        <v>0</v>
      </c>
      <c r="N35" s="111">
        <v>37.52000000000001</v>
      </c>
      <c r="O35" s="151">
        <f t="shared" si="15"/>
        <v>0.27051384653097715</v>
      </c>
      <c r="P35" s="147">
        <v>0.65</v>
      </c>
      <c r="Q35" s="151">
        <f t="shared" si="16"/>
        <v>0.0018482196526598154</v>
      </c>
      <c r="R35" s="111">
        <v>1.7</v>
      </c>
      <c r="S35" s="151">
        <f t="shared" si="17"/>
        <v>0.03479008277993226</v>
      </c>
      <c r="T35" s="111">
        <v>23.05</v>
      </c>
      <c r="U35" s="151">
        <f t="shared" si="18"/>
        <v>0.3647411603674312</v>
      </c>
      <c r="V35" s="111"/>
      <c r="W35" s="151">
        <f t="shared" si="19"/>
        <v>0</v>
      </c>
      <c r="X35" s="111"/>
      <c r="Y35" s="151">
        <f t="shared" si="20"/>
        <v>0</v>
      </c>
      <c r="Z35" s="111">
        <f t="shared" si="23"/>
        <v>66.92000000000002</v>
      </c>
      <c r="AA35" s="151">
        <f t="shared" si="21"/>
        <v>0.06895075842228053</v>
      </c>
    </row>
    <row r="36" spans="1:27" s="2" customFormat="1" ht="12.75">
      <c r="A36" s="110" t="s">
        <v>184</v>
      </c>
      <c r="B36" s="111"/>
      <c r="C36" s="111"/>
      <c r="D36" s="111"/>
      <c r="E36" s="151">
        <f t="shared" si="22"/>
        <v>0</v>
      </c>
      <c r="F36" s="111">
        <v>0.30000000000000004</v>
      </c>
      <c r="G36" s="151">
        <f t="shared" si="22"/>
        <v>0.0019056257884526703</v>
      </c>
      <c r="H36" s="111"/>
      <c r="I36" s="151">
        <f t="shared" si="12"/>
        <v>0</v>
      </c>
      <c r="J36" s="111"/>
      <c r="K36" s="151">
        <f t="shared" si="13"/>
        <v>0</v>
      </c>
      <c r="L36" s="111">
        <v>343.13000000000005</v>
      </c>
      <c r="M36" s="151">
        <f t="shared" si="14"/>
        <v>9.718331799192805</v>
      </c>
      <c r="N36" s="111">
        <v>40.650000000000006</v>
      </c>
      <c r="O36" s="151">
        <f t="shared" si="15"/>
        <v>0.29308069993294833</v>
      </c>
      <c r="P36" s="147">
        <v>6.8</v>
      </c>
      <c r="Q36" s="151">
        <f t="shared" si="16"/>
        <v>0.019335220981671914</v>
      </c>
      <c r="R36" s="111">
        <v>3.5</v>
      </c>
      <c r="S36" s="151">
        <f t="shared" si="17"/>
        <v>0.07162664101750758</v>
      </c>
      <c r="T36" s="111"/>
      <c r="U36" s="151">
        <f t="shared" si="18"/>
        <v>0</v>
      </c>
      <c r="V36" s="111"/>
      <c r="W36" s="151">
        <f t="shared" si="19"/>
        <v>0</v>
      </c>
      <c r="X36" s="111">
        <v>3.65</v>
      </c>
      <c r="Y36" s="151">
        <f t="shared" si="20"/>
        <v>1.301247771836007</v>
      </c>
      <c r="Z36" s="111">
        <f t="shared" si="23"/>
        <v>398.03000000000003</v>
      </c>
      <c r="AA36" s="151">
        <f t="shared" si="21"/>
        <v>0.41010864277974174</v>
      </c>
    </row>
    <row r="37" spans="1:27" s="2" customFormat="1" ht="12.75">
      <c r="A37" s="110" t="s">
        <v>185</v>
      </c>
      <c r="B37" s="111"/>
      <c r="C37" s="111"/>
      <c r="D37" s="111"/>
      <c r="E37" s="151">
        <f t="shared" si="22"/>
        <v>0</v>
      </c>
      <c r="F37" s="111">
        <v>2</v>
      </c>
      <c r="G37" s="151">
        <f t="shared" si="22"/>
        <v>0.012704171923017798</v>
      </c>
      <c r="H37" s="111">
        <v>6.5</v>
      </c>
      <c r="I37" s="151">
        <f t="shared" si="12"/>
        <v>0.08372005559011692</v>
      </c>
      <c r="J37" s="111">
        <v>0.32</v>
      </c>
      <c r="K37" s="151">
        <f t="shared" si="13"/>
        <v>0.0039683080994408395</v>
      </c>
      <c r="L37" s="111">
        <v>104.5</v>
      </c>
      <c r="M37" s="151">
        <f t="shared" si="14"/>
        <v>2.9597111095376327</v>
      </c>
      <c r="N37" s="111">
        <v>171.59</v>
      </c>
      <c r="O37" s="151">
        <f t="shared" si="15"/>
        <v>1.237139417010937</v>
      </c>
      <c r="P37" s="147">
        <v>997.2</v>
      </c>
      <c r="Q37" s="151">
        <f t="shared" si="16"/>
        <v>2.8354532886651818</v>
      </c>
      <c r="R37" s="111"/>
      <c r="S37" s="151">
        <f t="shared" si="17"/>
        <v>0</v>
      </c>
      <c r="T37" s="111"/>
      <c r="U37" s="151">
        <f t="shared" si="18"/>
        <v>0</v>
      </c>
      <c r="V37" s="111"/>
      <c r="W37" s="151">
        <f t="shared" si="19"/>
        <v>0</v>
      </c>
      <c r="X37" s="111"/>
      <c r="Y37" s="151">
        <f t="shared" si="20"/>
        <v>0</v>
      </c>
      <c r="Z37" s="111">
        <f t="shared" si="23"/>
        <v>1282.1100000000001</v>
      </c>
      <c r="AA37" s="151">
        <f t="shared" si="21"/>
        <v>1.3210169886549625</v>
      </c>
    </row>
    <row r="38" spans="1:27" s="2" customFormat="1" ht="12.75">
      <c r="A38" s="112" t="s">
        <v>186</v>
      </c>
      <c r="B38" s="113"/>
      <c r="C38" s="113"/>
      <c r="D38" s="113"/>
      <c r="E38" s="152">
        <f t="shared" si="22"/>
        <v>0</v>
      </c>
      <c r="F38" s="113">
        <v>5.45</v>
      </c>
      <c r="G38" s="152">
        <f t="shared" si="22"/>
        <v>0.034618868490223505</v>
      </c>
      <c r="H38" s="113">
        <v>3.01</v>
      </c>
      <c r="I38" s="152">
        <f t="shared" si="12"/>
        <v>0.03876882574250029</v>
      </c>
      <c r="J38" s="113"/>
      <c r="K38" s="152">
        <f t="shared" si="13"/>
        <v>0</v>
      </c>
      <c r="L38" s="113">
        <v>322.25</v>
      </c>
      <c r="M38" s="152">
        <f t="shared" si="14"/>
        <v>9.12695602917227</v>
      </c>
      <c r="N38" s="113">
        <v>25.11</v>
      </c>
      <c r="O38" s="152">
        <f t="shared" si="15"/>
        <v>0.18103951722795403</v>
      </c>
      <c r="P38" s="148">
        <v>2389.82</v>
      </c>
      <c r="Q38" s="152">
        <f t="shared" si="16"/>
        <v>6.795249677414585</v>
      </c>
      <c r="R38" s="113">
        <v>487</v>
      </c>
      <c r="S38" s="152">
        <f t="shared" si="17"/>
        <v>9.96633547872177</v>
      </c>
      <c r="T38" s="113"/>
      <c r="U38" s="152">
        <f t="shared" si="18"/>
        <v>0</v>
      </c>
      <c r="V38" s="113"/>
      <c r="W38" s="152">
        <f t="shared" si="19"/>
        <v>0</v>
      </c>
      <c r="X38" s="113"/>
      <c r="Y38" s="152">
        <f t="shared" si="20"/>
        <v>0</v>
      </c>
      <c r="Z38" s="113">
        <f t="shared" si="23"/>
        <v>3232.6400000000003</v>
      </c>
      <c r="AA38" s="152">
        <f t="shared" si="21"/>
        <v>3.3307378916049153</v>
      </c>
    </row>
    <row r="39" spans="1:28" s="2" customFormat="1" ht="12.75">
      <c r="A39" s="109" t="s">
        <v>187</v>
      </c>
      <c r="B39" s="114"/>
      <c r="C39" s="114"/>
      <c r="D39" s="114">
        <v>0.9</v>
      </c>
      <c r="E39" s="153">
        <f t="shared" si="22"/>
        <v>1.6123253314224293</v>
      </c>
      <c r="F39" s="114">
        <v>1</v>
      </c>
      <c r="G39" s="153">
        <f t="shared" si="22"/>
        <v>0.006352085961508899</v>
      </c>
      <c r="H39" s="114">
        <v>47</v>
      </c>
      <c r="I39" s="153">
        <f t="shared" si="12"/>
        <v>0.605360401959307</v>
      </c>
      <c r="J39" s="114">
        <v>21</v>
      </c>
      <c r="K39" s="153">
        <f t="shared" si="13"/>
        <v>0.26042021902580514</v>
      </c>
      <c r="L39" s="114"/>
      <c r="M39" s="153">
        <f t="shared" si="14"/>
        <v>0</v>
      </c>
      <c r="N39" s="114">
        <v>531.25</v>
      </c>
      <c r="O39" s="153">
        <f t="shared" si="15"/>
        <v>3.830236699615714</v>
      </c>
      <c r="P39" s="149">
        <v>647.05</v>
      </c>
      <c r="Q39" s="153">
        <f t="shared" si="16"/>
        <v>1.83983157885159</v>
      </c>
      <c r="R39" s="114">
        <v>26.5</v>
      </c>
      <c r="S39" s="153">
        <f t="shared" si="17"/>
        <v>0.5423159962754146</v>
      </c>
      <c r="T39" s="114">
        <v>66.25</v>
      </c>
      <c r="U39" s="153">
        <f t="shared" si="18"/>
        <v>1.048334137715502</v>
      </c>
      <c r="V39" s="114">
        <v>0</v>
      </c>
      <c r="W39" s="153">
        <f t="shared" si="19"/>
        <v>0</v>
      </c>
      <c r="X39" s="114">
        <v>102</v>
      </c>
      <c r="Y39" s="153">
        <f t="shared" si="20"/>
        <v>36.36363636363635</v>
      </c>
      <c r="Z39" s="114">
        <f t="shared" si="23"/>
        <v>1442.9499999999998</v>
      </c>
      <c r="AA39" s="153">
        <f t="shared" si="21"/>
        <v>1.4867378491546572</v>
      </c>
      <c r="AB39" s="13"/>
    </row>
    <row r="40" spans="1:27" s="2" customFormat="1" ht="12.75">
      <c r="A40" s="110" t="s">
        <v>188</v>
      </c>
      <c r="B40" s="111"/>
      <c r="C40" s="111"/>
      <c r="D40" s="111">
        <v>0.7400000000000001</v>
      </c>
      <c r="E40" s="151">
        <f t="shared" si="22"/>
        <v>1.325689716947331</v>
      </c>
      <c r="F40" s="111">
        <v>70</v>
      </c>
      <c r="G40" s="151">
        <f t="shared" si="22"/>
        <v>0.44464601730562303</v>
      </c>
      <c r="H40" s="111">
        <v>824.3599999999999</v>
      </c>
      <c r="I40" s="151">
        <f t="shared" si="12"/>
        <v>10.617763850195194</v>
      </c>
      <c r="J40" s="111">
        <v>286.55</v>
      </c>
      <c r="K40" s="151">
        <f t="shared" si="13"/>
        <v>3.553495893421165</v>
      </c>
      <c r="L40" s="111">
        <v>398.1</v>
      </c>
      <c r="M40" s="151">
        <f t="shared" si="14"/>
        <v>11.275224810592647</v>
      </c>
      <c r="N40" s="111">
        <v>474.33</v>
      </c>
      <c r="O40" s="151">
        <f t="shared" si="15"/>
        <v>3.4198516211364174</v>
      </c>
      <c r="P40" s="147">
        <v>590.05</v>
      </c>
      <c r="Q40" s="151">
        <f t="shared" si="16"/>
        <v>1.6777569323875756</v>
      </c>
      <c r="R40" s="111">
        <v>202</v>
      </c>
      <c r="S40" s="151">
        <f t="shared" si="17"/>
        <v>4.133880424439009</v>
      </c>
      <c r="T40" s="111">
        <v>1344.95</v>
      </c>
      <c r="U40" s="151">
        <f t="shared" si="18"/>
        <v>21.282369788988138</v>
      </c>
      <c r="V40" s="111">
        <v>0.05</v>
      </c>
      <c r="W40" s="151">
        <f t="shared" si="19"/>
        <v>0.003644049267546098</v>
      </c>
      <c r="X40" s="111">
        <v>2</v>
      </c>
      <c r="Y40" s="151">
        <f t="shared" si="20"/>
        <v>0.71301247771836</v>
      </c>
      <c r="Z40" s="111">
        <f t="shared" si="23"/>
        <v>4193.13</v>
      </c>
      <c r="AA40" s="151">
        <f t="shared" si="21"/>
        <v>4.320374980024165</v>
      </c>
    </row>
    <row r="41" spans="1:27" s="2" customFormat="1" ht="12.75">
      <c r="A41" s="110" t="s">
        <v>189</v>
      </c>
      <c r="B41" s="111"/>
      <c r="C41" s="111"/>
      <c r="D41" s="111"/>
      <c r="E41" s="151">
        <f t="shared" si="22"/>
        <v>0</v>
      </c>
      <c r="F41" s="111">
        <v>2.5</v>
      </c>
      <c r="G41" s="151">
        <f t="shared" si="22"/>
        <v>0.01588021490377225</v>
      </c>
      <c r="H41" s="111"/>
      <c r="I41" s="151">
        <f t="shared" si="12"/>
        <v>0</v>
      </c>
      <c r="J41" s="111">
        <v>75</v>
      </c>
      <c r="K41" s="151">
        <f t="shared" si="13"/>
        <v>0.9300722108064468</v>
      </c>
      <c r="L41" s="111">
        <v>12.3</v>
      </c>
      <c r="M41" s="151">
        <f t="shared" si="14"/>
        <v>0.3483679105006018</v>
      </c>
      <c r="N41" s="111">
        <v>10.85</v>
      </c>
      <c r="O41" s="151">
        <f t="shared" si="15"/>
        <v>0.07822695188862211</v>
      </c>
      <c r="P41" s="147"/>
      <c r="Q41" s="151">
        <f t="shared" si="16"/>
        <v>0</v>
      </c>
      <c r="R41" s="111">
        <v>206.75</v>
      </c>
      <c r="S41" s="151">
        <f t="shared" si="17"/>
        <v>4.231088008677055</v>
      </c>
      <c r="T41" s="111"/>
      <c r="U41" s="151">
        <f t="shared" si="18"/>
        <v>0</v>
      </c>
      <c r="V41" s="111"/>
      <c r="W41" s="151">
        <f t="shared" si="19"/>
        <v>0</v>
      </c>
      <c r="X41" s="111"/>
      <c r="Y41" s="151">
        <f t="shared" si="20"/>
        <v>0</v>
      </c>
      <c r="Z41" s="111">
        <f t="shared" si="23"/>
        <v>307.4</v>
      </c>
      <c r="AA41" s="151">
        <f t="shared" si="21"/>
        <v>0.3167283792440082</v>
      </c>
    </row>
    <row r="42" spans="1:27" s="2" customFormat="1" ht="12.75">
      <c r="A42" s="110" t="s">
        <v>190</v>
      </c>
      <c r="B42" s="111"/>
      <c r="C42" s="111"/>
      <c r="D42" s="111"/>
      <c r="E42" s="151">
        <f t="shared" si="22"/>
        <v>0</v>
      </c>
      <c r="F42" s="111"/>
      <c r="G42" s="151">
        <f t="shared" si="22"/>
        <v>0</v>
      </c>
      <c r="H42" s="111">
        <v>451</v>
      </c>
      <c r="I42" s="151">
        <f t="shared" si="12"/>
        <v>5.8088838570988806</v>
      </c>
      <c r="J42" s="111">
        <v>0.65</v>
      </c>
      <c r="K42" s="151">
        <f t="shared" si="13"/>
        <v>0.008060625826989206</v>
      </c>
      <c r="L42" s="111">
        <v>1.5</v>
      </c>
      <c r="M42" s="151">
        <f t="shared" si="14"/>
        <v>0.04248389152446363</v>
      </c>
      <c r="N42" s="111">
        <v>0.30000000000000004</v>
      </c>
      <c r="O42" s="151">
        <f t="shared" si="15"/>
        <v>0.0021629571950771095</v>
      </c>
      <c r="P42" s="147">
        <v>0.3</v>
      </c>
      <c r="Q42" s="151">
        <f t="shared" si="16"/>
        <v>0.0008530244550737609</v>
      </c>
      <c r="R42" s="111"/>
      <c r="S42" s="151">
        <f t="shared" si="17"/>
        <v>0</v>
      </c>
      <c r="T42" s="111"/>
      <c r="U42" s="151">
        <f t="shared" si="18"/>
        <v>0</v>
      </c>
      <c r="V42" s="111"/>
      <c r="W42" s="151">
        <f t="shared" si="19"/>
        <v>0</v>
      </c>
      <c r="X42" s="111"/>
      <c r="Y42" s="151">
        <f t="shared" si="20"/>
        <v>0</v>
      </c>
      <c r="Z42" s="111">
        <f t="shared" si="23"/>
        <v>453.75</v>
      </c>
      <c r="AA42" s="151">
        <f t="shared" si="21"/>
        <v>0.4675195253154481</v>
      </c>
    </row>
    <row r="43" spans="1:27" s="2" customFormat="1" ht="12.75">
      <c r="A43" s="110" t="s">
        <v>191</v>
      </c>
      <c r="B43" s="111"/>
      <c r="C43" s="111"/>
      <c r="D43" s="111"/>
      <c r="E43" s="151">
        <f t="shared" si="22"/>
        <v>0</v>
      </c>
      <c r="F43" s="111">
        <v>4</v>
      </c>
      <c r="G43" s="151">
        <f t="shared" si="22"/>
        <v>0.025408343846035596</v>
      </c>
      <c r="H43" s="111">
        <v>10.2</v>
      </c>
      <c r="I43" s="151">
        <f t="shared" si="12"/>
        <v>0.1313760872337219</v>
      </c>
      <c r="J43" s="111">
        <v>5</v>
      </c>
      <c r="K43" s="151">
        <f t="shared" si="13"/>
        <v>0.062004814053763124</v>
      </c>
      <c r="L43" s="111">
        <v>6.7</v>
      </c>
      <c r="M43" s="151">
        <f t="shared" si="14"/>
        <v>0.1897613821426042</v>
      </c>
      <c r="N43" s="111">
        <v>0.52</v>
      </c>
      <c r="O43" s="151">
        <f t="shared" si="15"/>
        <v>0.003749125804800323</v>
      </c>
      <c r="P43" s="147">
        <v>8.700000000000001</v>
      </c>
      <c r="Q43" s="151">
        <f t="shared" si="16"/>
        <v>0.02473770919713907</v>
      </c>
      <c r="R43" s="111">
        <v>11.5</v>
      </c>
      <c r="S43" s="151">
        <f t="shared" si="17"/>
        <v>0.23534467762895353</v>
      </c>
      <c r="T43" s="111"/>
      <c r="U43" s="151">
        <f t="shared" si="18"/>
        <v>0</v>
      </c>
      <c r="V43" s="111"/>
      <c r="W43" s="151">
        <f t="shared" si="19"/>
        <v>0</v>
      </c>
      <c r="X43" s="111"/>
      <c r="Y43" s="151">
        <f t="shared" si="20"/>
        <v>0</v>
      </c>
      <c r="Z43" s="111">
        <f t="shared" si="23"/>
        <v>46.62</v>
      </c>
      <c r="AA43" s="151">
        <f t="shared" si="21"/>
        <v>0.048034733377864874</v>
      </c>
    </row>
    <row r="44" spans="1:27" s="2" customFormat="1" ht="12.75">
      <c r="A44" s="110" t="s">
        <v>192</v>
      </c>
      <c r="B44" s="111"/>
      <c r="C44" s="111"/>
      <c r="D44" s="111">
        <v>3.5</v>
      </c>
      <c r="E44" s="151">
        <f t="shared" si="22"/>
        <v>6.27015406664278</v>
      </c>
      <c r="F44" s="111"/>
      <c r="G44" s="151">
        <f t="shared" si="22"/>
        <v>0</v>
      </c>
      <c r="H44" s="111">
        <v>700</v>
      </c>
      <c r="I44" s="151">
        <f t="shared" si="12"/>
        <v>9.016005986627974</v>
      </c>
      <c r="J44" s="111"/>
      <c r="K44" s="151">
        <f t="shared" si="13"/>
        <v>0</v>
      </c>
      <c r="L44" s="111">
        <v>17.1</v>
      </c>
      <c r="M44" s="151">
        <f t="shared" si="14"/>
        <v>0.4843163633788854</v>
      </c>
      <c r="N44" s="111"/>
      <c r="O44" s="151">
        <f t="shared" si="15"/>
        <v>0</v>
      </c>
      <c r="P44" s="147">
        <v>573</v>
      </c>
      <c r="Q44" s="151">
        <f t="shared" si="16"/>
        <v>1.6292767091908835</v>
      </c>
      <c r="R44" s="111"/>
      <c r="S44" s="151">
        <f t="shared" si="17"/>
        <v>0</v>
      </c>
      <c r="T44" s="111">
        <v>4</v>
      </c>
      <c r="U44" s="151">
        <f t="shared" si="18"/>
        <v>0.06329564605074728</v>
      </c>
      <c r="V44" s="111">
        <v>78.8</v>
      </c>
      <c r="W44" s="151">
        <f t="shared" si="19"/>
        <v>5.743021645652649</v>
      </c>
      <c r="X44" s="111"/>
      <c r="Y44" s="151">
        <f t="shared" si="20"/>
        <v>0</v>
      </c>
      <c r="Z44" s="111">
        <f t="shared" si="23"/>
        <v>1376.3999999999999</v>
      </c>
      <c r="AA44" s="151">
        <f t="shared" si="21"/>
        <v>1.4181683187750582</v>
      </c>
    </row>
    <row r="45" spans="1:27" s="2" customFormat="1" ht="12.75">
      <c r="A45" s="110" t="s">
        <v>193</v>
      </c>
      <c r="B45" s="111"/>
      <c r="C45" s="111"/>
      <c r="D45" s="111"/>
      <c r="E45" s="151">
        <f t="shared" si="22"/>
        <v>0</v>
      </c>
      <c r="F45" s="111">
        <v>1</v>
      </c>
      <c r="G45" s="151">
        <f t="shared" si="22"/>
        <v>0.006352085961508899</v>
      </c>
      <c r="H45" s="111">
        <v>7.6</v>
      </c>
      <c r="I45" s="151">
        <f t="shared" si="12"/>
        <v>0.09788806499767516</v>
      </c>
      <c r="J45" s="111">
        <v>0.1</v>
      </c>
      <c r="K45" s="151">
        <f t="shared" si="13"/>
        <v>0.0012400962810752625</v>
      </c>
      <c r="L45" s="111"/>
      <c r="M45" s="151">
        <f t="shared" si="14"/>
        <v>0</v>
      </c>
      <c r="N45" s="111">
        <v>420.97999999999985</v>
      </c>
      <c r="O45" s="151">
        <f t="shared" si="15"/>
        <v>3.035205733278537</v>
      </c>
      <c r="P45" s="147">
        <v>553.6899999999999</v>
      </c>
      <c r="Q45" s="151">
        <f t="shared" si="16"/>
        <v>1.5743703684326353</v>
      </c>
      <c r="R45" s="111">
        <v>1316.85</v>
      </c>
      <c r="S45" s="151">
        <f t="shared" si="17"/>
        <v>26.949012063972816</v>
      </c>
      <c r="T45" s="111">
        <v>0</v>
      </c>
      <c r="U45" s="151">
        <f t="shared" si="18"/>
        <v>0</v>
      </c>
      <c r="V45" s="111">
        <v>332.55</v>
      </c>
      <c r="W45" s="151">
        <f t="shared" si="19"/>
        <v>24.236571678449096</v>
      </c>
      <c r="X45" s="111">
        <v>0</v>
      </c>
      <c r="Y45" s="151">
        <f t="shared" si="20"/>
        <v>0</v>
      </c>
      <c r="Z45" s="111">
        <f t="shared" si="23"/>
        <v>2632.77</v>
      </c>
      <c r="AA45" s="151">
        <f t="shared" si="21"/>
        <v>2.712664199812126</v>
      </c>
    </row>
    <row r="46" spans="1:28" s="2" customFormat="1" ht="12.75">
      <c r="A46" s="112" t="s">
        <v>194</v>
      </c>
      <c r="B46" s="113"/>
      <c r="C46" s="113"/>
      <c r="D46" s="113">
        <v>1</v>
      </c>
      <c r="E46" s="152">
        <f t="shared" si="22"/>
        <v>1.791472590469366</v>
      </c>
      <c r="F46" s="113"/>
      <c r="G46" s="152">
        <f t="shared" si="22"/>
        <v>0</v>
      </c>
      <c r="H46" s="113"/>
      <c r="I46" s="152">
        <f t="shared" si="12"/>
        <v>0</v>
      </c>
      <c r="J46" s="113"/>
      <c r="K46" s="152">
        <f t="shared" si="13"/>
        <v>0</v>
      </c>
      <c r="L46" s="113"/>
      <c r="M46" s="152">
        <f t="shared" si="14"/>
        <v>0</v>
      </c>
      <c r="N46" s="113"/>
      <c r="O46" s="152">
        <f t="shared" si="15"/>
        <v>0</v>
      </c>
      <c r="P46" s="148">
        <v>86.4</v>
      </c>
      <c r="Q46" s="152">
        <f t="shared" si="16"/>
        <v>0.24567104306124316</v>
      </c>
      <c r="R46" s="113"/>
      <c r="S46" s="152">
        <f t="shared" si="17"/>
        <v>0</v>
      </c>
      <c r="T46" s="113"/>
      <c r="U46" s="152">
        <f t="shared" si="18"/>
        <v>0</v>
      </c>
      <c r="V46" s="113">
        <v>707.05</v>
      </c>
      <c r="W46" s="152">
        <f t="shared" si="19"/>
        <v>51.530500692369365</v>
      </c>
      <c r="X46" s="113"/>
      <c r="Y46" s="152">
        <f t="shared" si="20"/>
        <v>0</v>
      </c>
      <c r="Z46" s="113">
        <f t="shared" si="23"/>
        <v>794.4499999999999</v>
      </c>
      <c r="AA46" s="152">
        <f t="shared" si="21"/>
        <v>0.8185584284007883</v>
      </c>
      <c r="AB46" s="13"/>
    </row>
    <row r="47" spans="1:27" s="2" customFormat="1" ht="12.75">
      <c r="A47" s="109" t="s">
        <v>195</v>
      </c>
      <c r="B47" s="114"/>
      <c r="C47" s="114"/>
      <c r="D47" s="114"/>
      <c r="E47" s="153">
        <f t="shared" si="22"/>
        <v>0</v>
      </c>
      <c r="F47" s="114"/>
      <c r="G47" s="153">
        <f t="shared" si="22"/>
        <v>0</v>
      </c>
      <c r="H47" s="114">
        <v>1.9</v>
      </c>
      <c r="I47" s="153">
        <f t="shared" si="12"/>
        <v>0.02447201624941879</v>
      </c>
      <c r="J47" s="114">
        <v>4.5</v>
      </c>
      <c r="K47" s="153">
        <f t="shared" si="13"/>
        <v>0.05580433264838681</v>
      </c>
      <c r="L47" s="114">
        <v>11.5</v>
      </c>
      <c r="M47" s="153">
        <f t="shared" si="14"/>
        <v>0.32570983502088785</v>
      </c>
      <c r="N47" s="114">
        <v>19.66</v>
      </c>
      <c r="O47" s="153">
        <f t="shared" si="15"/>
        <v>0.1417457948507199</v>
      </c>
      <c r="P47" s="149">
        <v>2.6</v>
      </c>
      <c r="Q47" s="153">
        <f t="shared" si="16"/>
        <v>0.007392878610639262</v>
      </c>
      <c r="R47" s="114">
        <v>0</v>
      </c>
      <c r="S47" s="153">
        <f t="shared" si="17"/>
        <v>0</v>
      </c>
      <c r="T47" s="114">
        <v>0</v>
      </c>
      <c r="U47" s="153">
        <f t="shared" si="18"/>
        <v>0</v>
      </c>
      <c r="V47" s="114">
        <v>23</v>
      </c>
      <c r="W47" s="153">
        <f t="shared" si="19"/>
        <v>1.6762626630712048</v>
      </c>
      <c r="X47" s="114">
        <v>0</v>
      </c>
      <c r="Y47" s="153">
        <f t="shared" si="20"/>
        <v>0</v>
      </c>
      <c r="Z47" s="114">
        <f t="shared" si="23"/>
        <v>63.160000000000004</v>
      </c>
      <c r="AA47" s="153">
        <f t="shared" si="21"/>
        <v>0.06507665723178778</v>
      </c>
    </row>
    <row r="48" spans="1:27" s="2" customFormat="1" ht="12.75">
      <c r="A48" s="110" t="s">
        <v>196</v>
      </c>
      <c r="B48" s="111"/>
      <c r="C48" s="111"/>
      <c r="D48" s="111">
        <v>0.30000000000000004</v>
      </c>
      <c r="E48" s="151">
        <f t="shared" si="22"/>
        <v>0.5374417771408099</v>
      </c>
      <c r="F48" s="111"/>
      <c r="G48" s="151">
        <f t="shared" si="22"/>
        <v>0</v>
      </c>
      <c r="H48" s="111">
        <v>123.23</v>
      </c>
      <c r="I48" s="151">
        <f t="shared" si="12"/>
        <v>1.5872034539030935</v>
      </c>
      <c r="J48" s="111">
        <v>3</v>
      </c>
      <c r="K48" s="151">
        <f t="shared" si="13"/>
        <v>0.03720288843225788</v>
      </c>
      <c r="L48" s="111">
        <v>8.54</v>
      </c>
      <c r="M48" s="151">
        <f t="shared" si="14"/>
        <v>0.24187495574594622</v>
      </c>
      <c r="N48" s="111">
        <v>9.099999999999998</v>
      </c>
      <c r="O48" s="151">
        <f t="shared" si="15"/>
        <v>0.06560970158400563</v>
      </c>
      <c r="P48" s="147">
        <v>5.9</v>
      </c>
      <c r="Q48" s="151">
        <f t="shared" si="16"/>
        <v>0.016776147616450635</v>
      </c>
      <c r="R48" s="111"/>
      <c r="S48" s="151">
        <f t="shared" si="17"/>
        <v>0</v>
      </c>
      <c r="T48" s="111"/>
      <c r="U48" s="151">
        <f t="shared" si="18"/>
        <v>0</v>
      </c>
      <c r="V48" s="111"/>
      <c r="W48" s="151">
        <f t="shared" si="19"/>
        <v>0</v>
      </c>
      <c r="X48" s="111">
        <v>0.2</v>
      </c>
      <c r="Y48" s="151">
        <f t="shared" si="20"/>
        <v>0.071301247771836</v>
      </c>
      <c r="Z48" s="111">
        <f t="shared" si="23"/>
        <v>150.26999999999998</v>
      </c>
      <c r="AA48" s="151">
        <f t="shared" si="21"/>
        <v>0.15483010263174077</v>
      </c>
    </row>
    <row r="49" spans="1:27" s="2" customFormat="1" ht="12.75">
      <c r="A49" s="110" t="s">
        <v>197</v>
      </c>
      <c r="B49" s="111"/>
      <c r="C49" s="111"/>
      <c r="D49" s="111"/>
      <c r="E49" s="151">
        <f t="shared" si="22"/>
        <v>0</v>
      </c>
      <c r="F49" s="111"/>
      <c r="G49" s="151">
        <f t="shared" si="22"/>
        <v>0</v>
      </c>
      <c r="H49" s="111">
        <v>0</v>
      </c>
      <c r="I49" s="151">
        <f t="shared" si="12"/>
        <v>0</v>
      </c>
      <c r="J49" s="111"/>
      <c r="K49" s="151">
        <f t="shared" si="13"/>
        <v>0</v>
      </c>
      <c r="L49" s="111">
        <v>3.23</v>
      </c>
      <c r="M49" s="151">
        <f t="shared" si="14"/>
        <v>0.09148197974934502</v>
      </c>
      <c r="N49" s="111">
        <v>22.37</v>
      </c>
      <c r="O49" s="151">
        <f t="shared" si="15"/>
        <v>0.16128450817958312</v>
      </c>
      <c r="P49" s="147">
        <v>0</v>
      </c>
      <c r="Q49" s="151">
        <f t="shared" si="16"/>
        <v>0</v>
      </c>
      <c r="R49" s="111">
        <v>0</v>
      </c>
      <c r="S49" s="151">
        <f t="shared" si="17"/>
        <v>0</v>
      </c>
      <c r="T49" s="111">
        <v>6</v>
      </c>
      <c r="U49" s="151">
        <f t="shared" si="18"/>
        <v>0.09494346907612093</v>
      </c>
      <c r="V49" s="111">
        <v>0</v>
      </c>
      <c r="W49" s="151">
        <f t="shared" si="19"/>
        <v>0</v>
      </c>
      <c r="X49" s="111">
        <v>0</v>
      </c>
      <c r="Y49" s="151">
        <f t="shared" si="20"/>
        <v>0</v>
      </c>
      <c r="Z49" s="111">
        <f t="shared" si="23"/>
        <v>31.6</v>
      </c>
      <c r="AA49" s="151">
        <f t="shared" si="21"/>
        <v>0.032558935537119915</v>
      </c>
    </row>
    <row r="50" spans="1:27" s="2" customFormat="1" ht="12.75">
      <c r="A50" s="110" t="s">
        <v>198</v>
      </c>
      <c r="B50" s="111"/>
      <c r="C50" s="111"/>
      <c r="D50" s="111"/>
      <c r="E50" s="151">
        <f t="shared" si="22"/>
        <v>0</v>
      </c>
      <c r="F50" s="111"/>
      <c r="G50" s="151">
        <f t="shared" si="22"/>
        <v>0</v>
      </c>
      <c r="H50" s="111">
        <v>0</v>
      </c>
      <c r="I50" s="151">
        <f t="shared" si="12"/>
        <v>0</v>
      </c>
      <c r="J50" s="111"/>
      <c r="K50" s="151">
        <f t="shared" si="13"/>
        <v>0</v>
      </c>
      <c r="L50" s="111">
        <v>32</v>
      </c>
      <c r="M50" s="151">
        <f t="shared" si="14"/>
        <v>0.9063230191885574</v>
      </c>
      <c r="N50" s="111">
        <v>525.06</v>
      </c>
      <c r="O50" s="151">
        <f t="shared" si="15"/>
        <v>3.785607682823956</v>
      </c>
      <c r="P50" s="147">
        <v>20.4</v>
      </c>
      <c r="Q50" s="151">
        <f t="shared" si="16"/>
        <v>0.05800566294501574</v>
      </c>
      <c r="R50" s="111">
        <v>15</v>
      </c>
      <c r="S50" s="151">
        <f t="shared" si="17"/>
        <v>0.3069713186464611</v>
      </c>
      <c r="T50" s="111">
        <v>0</v>
      </c>
      <c r="U50" s="151">
        <f t="shared" si="18"/>
        <v>0</v>
      </c>
      <c r="V50" s="111">
        <v>20</v>
      </c>
      <c r="W50" s="151">
        <f t="shared" si="19"/>
        <v>1.4576197070184391</v>
      </c>
      <c r="X50" s="111">
        <v>0</v>
      </c>
      <c r="Y50" s="151">
        <f t="shared" si="20"/>
        <v>0</v>
      </c>
      <c r="Z50" s="111">
        <f t="shared" si="23"/>
        <v>612.4599999999999</v>
      </c>
      <c r="AA50" s="151">
        <f t="shared" si="21"/>
        <v>0.6310457487045715</v>
      </c>
    </row>
    <row r="51" spans="1:27" s="2" customFormat="1" ht="12.75">
      <c r="A51" s="110" t="s">
        <v>199</v>
      </c>
      <c r="B51" s="111"/>
      <c r="C51" s="111"/>
      <c r="D51" s="111"/>
      <c r="E51" s="151">
        <f t="shared" si="22"/>
        <v>0</v>
      </c>
      <c r="F51" s="111"/>
      <c r="G51" s="151">
        <f t="shared" si="22"/>
        <v>0</v>
      </c>
      <c r="H51" s="111">
        <v>8.7</v>
      </c>
      <c r="I51" s="151">
        <f t="shared" si="12"/>
        <v>0.1120560744052334</v>
      </c>
      <c r="J51" s="111"/>
      <c r="K51" s="151">
        <f t="shared" si="13"/>
        <v>0</v>
      </c>
      <c r="L51" s="111">
        <v>0.3</v>
      </c>
      <c r="M51" s="151">
        <f t="shared" si="14"/>
        <v>0.008496778304892726</v>
      </c>
      <c r="N51" s="111">
        <v>9</v>
      </c>
      <c r="O51" s="151">
        <f t="shared" si="15"/>
        <v>0.06488871585231328</v>
      </c>
      <c r="P51" s="147"/>
      <c r="Q51" s="151">
        <f t="shared" si="16"/>
        <v>0</v>
      </c>
      <c r="R51" s="111"/>
      <c r="S51" s="151">
        <f t="shared" si="17"/>
        <v>0</v>
      </c>
      <c r="T51" s="111"/>
      <c r="U51" s="151">
        <f t="shared" si="18"/>
        <v>0</v>
      </c>
      <c r="V51" s="111"/>
      <c r="W51" s="151">
        <f t="shared" si="19"/>
        <v>0</v>
      </c>
      <c r="X51" s="111"/>
      <c r="Y51" s="151">
        <f t="shared" si="20"/>
        <v>0</v>
      </c>
      <c r="Z51" s="111">
        <f t="shared" si="23"/>
        <v>18</v>
      </c>
      <c r="AA51" s="151">
        <f t="shared" si="21"/>
        <v>0.018546229103422737</v>
      </c>
    </row>
    <row r="52" spans="1:28" s="2" customFormat="1" ht="12.75">
      <c r="A52" s="112" t="s">
        <v>200</v>
      </c>
      <c r="B52" s="113"/>
      <c r="C52" s="113"/>
      <c r="D52" s="113"/>
      <c r="E52" s="152">
        <f t="shared" si="22"/>
        <v>0</v>
      </c>
      <c r="F52" s="113">
        <v>0.02</v>
      </c>
      <c r="G52" s="152">
        <f t="shared" si="22"/>
        <v>0.00012704171923017798</v>
      </c>
      <c r="H52" s="113"/>
      <c r="I52" s="152">
        <f t="shared" si="12"/>
        <v>0</v>
      </c>
      <c r="J52" s="113"/>
      <c r="K52" s="152">
        <f t="shared" si="13"/>
        <v>0</v>
      </c>
      <c r="L52" s="113">
        <v>1.26</v>
      </c>
      <c r="M52" s="152">
        <f t="shared" si="14"/>
        <v>0.03568646888054945</v>
      </c>
      <c r="N52" s="113">
        <v>142.75</v>
      </c>
      <c r="O52" s="152">
        <f t="shared" si="15"/>
        <v>1.0292071319908578</v>
      </c>
      <c r="P52" s="148">
        <v>14.9</v>
      </c>
      <c r="Q52" s="152">
        <f t="shared" si="16"/>
        <v>0.04236688126866346</v>
      </c>
      <c r="R52" s="113"/>
      <c r="S52" s="152">
        <f t="shared" si="17"/>
        <v>0</v>
      </c>
      <c r="T52" s="113"/>
      <c r="U52" s="152">
        <f t="shared" si="18"/>
        <v>0</v>
      </c>
      <c r="V52" s="113"/>
      <c r="W52" s="152">
        <f t="shared" si="19"/>
        <v>0</v>
      </c>
      <c r="X52" s="113"/>
      <c r="Y52" s="152">
        <f t="shared" si="20"/>
        <v>0</v>
      </c>
      <c r="Z52" s="113">
        <f t="shared" si="23"/>
        <v>158.93</v>
      </c>
      <c r="AA52" s="152">
        <f t="shared" si="21"/>
        <v>0.16375289952260974</v>
      </c>
      <c r="AB52" s="13"/>
    </row>
    <row r="53" spans="1:27" s="2" customFormat="1" ht="12.75">
      <c r="A53" s="109" t="s">
        <v>201</v>
      </c>
      <c r="B53" s="111"/>
      <c r="C53" s="111"/>
      <c r="D53" s="111">
        <v>1.07</v>
      </c>
      <c r="E53" s="151">
        <f t="shared" si="22"/>
        <v>1.9168756718022217</v>
      </c>
      <c r="F53" s="111">
        <v>198.6399999999999</v>
      </c>
      <c r="G53" s="151">
        <f t="shared" si="22"/>
        <v>1.261778355394127</v>
      </c>
      <c r="H53" s="111">
        <v>35.45</v>
      </c>
      <c r="I53" s="151">
        <f t="shared" si="12"/>
        <v>0.4565963031799453</v>
      </c>
      <c r="J53" s="111">
        <v>295.4</v>
      </c>
      <c r="K53" s="151">
        <f t="shared" si="13"/>
        <v>3.6632444142963254</v>
      </c>
      <c r="L53" s="111">
        <v>674.51</v>
      </c>
      <c r="M53" s="151">
        <f t="shared" si="14"/>
        <v>19.103873114777308</v>
      </c>
      <c r="N53" s="111">
        <v>85.3100000000001</v>
      </c>
      <c r="O53" s="151">
        <f t="shared" si="15"/>
        <v>0.6150729277067614</v>
      </c>
      <c r="P53" s="147">
        <v>42.519999999999996</v>
      </c>
      <c r="Q53" s="151">
        <f t="shared" si="16"/>
        <v>0.12090199943245437</v>
      </c>
      <c r="R53" s="111">
        <v>0</v>
      </c>
      <c r="S53" s="151">
        <f t="shared" si="17"/>
        <v>0</v>
      </c>
      <c r="T53" s="111">
        <v>20.650000000000002</v>
      </c>
      <c r="U53" s="151">
        <f t="shared" si="18"/>
        <v>0.32676377273698287</v>
      </c>
      <c r="V53" s="111">
        <v>0</v>
      </c>
      <c r="W53" s="151">
        <f t="shared" si="19"/>
        <v>0</v>
      </c>
      <c r="X53" s="111">
        <v>0</v>
      </c>
      <c r="Y53" s="151">
        <f t="shared" si="20"/>
        <v>0</v>
      </c>
      <c r="Z53" s="111">
        <f t="shared" si="23"/>
        <v>1353.5500000000002</v>
      </c>
      <c r="AA53" s="151">
        <f t="shared" si="21"/>
        <v>1.3946249112743248</v>
      </c>
    </row>
    <row r="54" spans="1:28" s="2" customFormat="1" ht="12.75">
      <c r="A54" s="112" t="s">
        <v>202</v>
      </c>
      <c r="B54" s="113"/>
      <c r="C54" s="113"/>
      <c r="D54" s="113"/>
      <c r="E54" s="152">
        <f t="shared" si="22"/>
        <v>0</v>
      </c>
      <c r="F54" s="113">
        <v>0.82</v>
      </c>
      <c r="G54" s="152">
        <f t="shared" si="22"/>
        <v>0.005208710488437298</v>
      </c>
      <c r="H54" s="113">
        <v>12.5</v>
      </c>
      <c r="I54" s="152">
        <f t="shared" si="12"/>
        <v>0.161000106904071</v>
      </c>
      <c r="J54" s="113"/>
      <c r="K54" s="152">
        <f t="shared" si="13"/>
        <v>0</v>
      </c>
      <c r="L54" s="113"/>
      <c r="M54" s="152">
        <f t="shared" si="14"/>
        <v>0</v>
      </c>
      <c r="N54" s="113">
        <v>0.06</v>
      </c>
      <c r="O54" s="152">
        <f t="shared" si="15"/>
        <v>0.0004325914390154218</v>
      </c>
      <c r="P54" s="148"/>
      <c r="Q54" s="152">
        <f t="shared" si="16"/>
        <v>0</v>
      </c>
      <c r="R54" s="113"/>
      <c r="S54" s="152">
        <f t="shared" si="17"/>
        <v>0</v>
      </c>
      <c r="T54" s="113"/>
      <c r="U54" s="152">
        <f t="shared" si="18"/>
        <v>0</v>
      </c>
      <c r="V54" s="113"/>
      <c r="W54" s="152">
        <f t="shared" si="19"/>
        <v>0</v>
      </c>
      <c r="X54" s="113"/>
      <c r="Y54" s="152">
        <f t="shared" si="20"/>
        <v>0</v>
      </c>
      <c r="Z54" s="113">
        <f t="shared" si="23"/>
        <v>13.38</v>
      </c>
      <c r="AA54" s="152">
        <f t="shared" si="21"/>
        <v>0.013786030300210899</v>
      </c>
      <c r="AB54" s="13"/>
    </row>
    <row r="55" spans="1:27" s="2" customFormat="1" ht="12.75">
      <c r="A55" s="109" t="s">
        <v>203</v>
      </c>
      <c r="B55" s="114"/>
      <c r="C55" s="114"/>
      <c r="D55" s="114"/>
      <c r="E55" s="153">
        <f t="shared" si="22"/>
        <v>0</v>
      </c>
      <c r="F55" s="114">
        <v>1.2000000000000002</v>
      </c>
      <c r="G55" s="153">
        <f t="shared" si="22"/>
        <v>0.007622503153810681</v>
      </c>
      <c r="H55" s="114">
        <v>83.05</v>
      </c>
      <c r="I55" s="153">
        <f t="shared" si="12"/>
        <v>1.0696847102706475</v>
      </c>
      <c r="J55" s="114">
        <v>3</v>
      </c>
      <c r="K55" s="153">
        <f t="shared" si="13"/>
        <v>0.03720288843225788</v>
      </c>
      <c r="L55" s="114">
        <v>3.05</v>
      </c>
      <c r="M55" s="153">
        <f t="shared" si="14"/>
        <v>0.08638391276640937</v>
      </c>
      <c r="N55" s="114">
        <v>50.05000000000001</v>
      </c>
      <c r="O55" s="153">
        <f t="shared" si="15"/>
        <v>0.3608533587120311</v>
      </c>
      <c r="P55" s="149">
        <v>2.6500000000000004</v>
      </c>
      <c r="Q55" s="153">
        <f t="shared" si="16"/>
        <v>0.007535049353151556</v>
      </c>
      <c r="R55" s="114"/>
      <c r="S55" s="153">
        <f t="shared" si="17"/>
        <v>0</v>
      </c>
      <c r="T55" s="114"/>
      <c r="U55" s="153">
        <f t="shared" si="18"/>
        <v>0</v>
      </c>
      <c r="V55" s="114"/>
      <c r="W55" s="153">
        <f t="shared" si="19"/>
        <v>0</v>
      </c>
      <c r="X55" s="114"/>
      <c r="Y55" s="153">
        <f t="shared" si="20"/>
        <v>0</v>
      </c>
      <c r="Z55" s="114">
        <f t="shared" si="23"/>
        <v>143.00000000000003</v>
      </c>
      <c r="AA55" s="153">
        <f t="shared" si="21"/>
        <v>0.14733948676608064</v>
      </c>
    </row>
    <row r="56" spans="1:27" s="2" customFormat="1" ht="12.75">
      <c r="A56" s="110" t="s">
        <v>204</v>
      </c>
      <c r="B56" s="111"/>
      <c r="C56" s="111"/>
      <c r="D56" s="111">
        <v>0.05</v>
      </c>
      <c r="E56" s="151">
        <f t="shared" si="22"/>
        <v>0.0895736295234683</v>
      </c>
      <c r="F56" s="111">
        <v>7.960000000000001</v>
      </c>
      <c r="G56" s="151">
        <f t="shared" si="22"/>
        <v>0.050562604253610845</v>
      </c>
      <c r="H56" s="111">
        <v>401.43999999999994</v>
      </c>
      <c r="I56" s="151">
        <f t="shared" si="12"/>
        <v>5.170550633245619</v>
      </c>
      <c r="J56" s="111">
        <v>0.3</v>
      </c>
      <c r="K56" s="151">
        <f t="shared" si="13"/>
        <v>0.003720288843225787</v>
      </c>
      <c r="L56" s="111">
        <v>81.66</v>
      </c>
      <c r="M56" s="151">
        <f t="shared" si="14"/>
        <v>2.3128230545918</v>
      </c>
      <c r="N56" s="111">
        <v>111.22</v>
      </c>
      <c r="O56" s="151">
        <f t="shared" si="15"/>
        <v>0.8018803307882537</v>
      </c>
      <c r="P56" s="147">
        <v>100.41</v>
      </c>
      <c r="Q56" s="151">
        <f t="shared" si="16"/>
        <v>0.2855072851131878</v>
      </c>
      <c r="R56" s="111"/>
      <c r="S56" s="151">
        <f t="shared" si="17"/>
        <v>0</v>
      </c>
      <c r="T56" s="111">
        <v>1.75</v>
      </c>
      <c r="U56" s="151">
        <f t="shared" si="18"/>
        <v>0.027691845147201934</v>
      </c>
      <c r="V56" s="111"/>
      <c r="W56" s="151">
        <f t="shared" si="19"/>
        <v>0</v>
      </c>
      <c r="X56" s="111"/>
      <c r="Y56" s="151">
        <f t="shared" si="20"/>
        <v>0</v>
      </c>
      <c r="Z56" s="111">
        <f t="shared" si="23"/>
        <v>704.79</v>
      </c>
      <c r="AA56" s="151">
        <f t="shared" si="21"/>
        <v>0.7261776005445172</v>
      </c>
    </row>
    <row r="57" spans="1:28" s="2" customFormat="1" ht="12.75">
      <c r="A57" s="112" t="s">
        <v>205</v>
      </c>
      <c r="B57" s="113"/>
      <c r="C57" s="113"/>
      <c r="D57" s="113">
        <v>1.12</v>
      </c>
      <c r="E57" s="152">
        <f t="shared" si="22"/>
        <v>2.0064493013256897</v>
      </c>
      <c r="F57" s="113">
        <v>3935.78</v>
      </c>
      <c r="G57" s="152">
        <f t="shared" si="22"/>
        <v>25.000412885587497</v>
      </c>
      <c r="H57" s="113">
        <v>749.6</v>
      </c>
      <c r="I57" s="152">
        <f t="shared" si="12"/>
        <v>9.654854410823328</v>
      </c>
      <c r="J57" s="113">
        <v>5642.200000000002</v>
      </c>
      <c r="K57" s="152">
        <f t="shared" si="13"/>
        <v>69.96871237082848</v>
      </c>
      <c r="L57" s="113">
        <v>420.27</v>
      </c>
      <c r="M57" s="152">
        <f t="shared" si="14"/>
        <v>11.903136727324219</v>
      </c>
      <c r="N57" s="113">
        <v>3675.8400000000042</v>
      </c>
      <c r="O57" s="152">
        <f t="shared" si="15"/>
        <v>26.502281919840836</v>
      </c>
      <c r="P57" s="148">
        <v>4017.74</v>
      </c>
      <c r="Q57" s="152">
        <f t="shared" si="16"/>
        <v>11.424101580426841</v>
      </c>
      <c r="R57" s="113">
        <v>50.25</v>
      </c>
      <c r="S57" s="152">
        <f t="shared" si="17"/>
        <v>1.0283539174656446</v>
      </c>
      <c r="T57" s="113">
        <v>7.9</v>
      </c>
      <c r="U57" s="152">
        <f t="shared" si="18"/>
        <v>0.12500890095022588</v>
      </c>
      <c r="V57" s="113">
        <v>149.65</v>
      </c>
      <c r="W57" s="152">
        <f t="shared" si="19"/>
        <v>10.90663945776547</v>
      </c>
      <c r="X57" s="113">
        <v>160</v>
      </c>
      <c r="Y57" s="152">
        <f t="shared" si="20"/>
        <v>57.0409982174688</v>
      </c>
      <c r="Z57" s="113">
        <f t="shared" si="23"/>
        <v>18810.350000000006</v>
      </c>
      <c r="AA57" s="152">
        <f t="shared" si="21"/>
        <v>19.38117003419822</v>
      </c>
      <c r="AB57" s="13"/>
    </row>
    <row r="58" spans="1:27" s="2" customFormat="1" ht="12.75">
      <c r="A58" s="109" t="s">
        <v>206</v>
      </c>
      <c r="B58" s="114"/>
      <c r="C58" s="114"/>
      <c r="D58" s="114"/>
      <c r="E58" s="153">
        <f t="shared" si="22"/>
        <v>0</v>
      </c>
      <c r="F58" s="114">
        <v>2</v>
      </c>
      <c r="G58" s="153">
        <f t="shared" si="22"/>
        <v>0.012704171923017798</v>
      </c>
      <c r="H58" s="114">
        <v>16.5</v>
      </c>
      <c r="I58" s="153">
        <f t="shared" si="12"/>
        <v>0.2125201411133737</v>
      </c>
      <c r="J58" s="114">
        <v>0.5</v>
      </c>
      <c r="K58" s="153">
        <f t="shared" si="13"/>
        <v>0.006200481405376313</v>
      </c>
      <c r="L58" s="114">
        <v>2</v>
      </c>
      <c r="M58" s="153">
        <f t="shared" si="14"/>
        <v>0.05664518869928484</v>
      </c>
      <c r="N58" s="114"/>
      <c r="O58" s="153">
        <f t="shared" si="15"/>
        <v>0</v>
      </c>
      <c r="P58" s="149">
        <v>125</v>
      </c>
      <c r="Q58" s="153">
        <f t="shared" si="16"/>
        <v>0.3554268562807337</v>
      </c>
      <c r="R58" s="114">
        <v>0.25</v>
      </c>
      <c r="S58" s="153">
        <f t="shared" si="17"/>
        <v>0.0051161886441076845</v>
      </c>
      <c r="T58" s="114"/>
      <c r="U58" s="153">
        <f t="shared" si="18"/>
        <v>0</v>
      </c>
      <c r="V58" s="114"/>
      <c r="W58" s="153">
        <f t="shared" si="19"/>
        <v>0</v>
      </c>
      <c r="X58" s="114">
        <v>3</v>
      </c>
      <c r="Y58" s="153">
        <f t="shared" si="20"/>
        <v>1.06951871657754</v>
      </c>
      <c r="Z58" s="114">
        <f t="shared" si="23"/>
        <v>149.25</v>
      </c>
      <c r="AA58" s="153">
        <f t="shared" si="21"/>
        <v>0.15377914964921352</v>
      </c>
    </row>
    <row r="59" spans="1:27" s="2" customFormat="1" ht="12.75">
      <c r="A59" s="110" t="s">
        <v>207</v>
      </c>
      <c r="B59" s="111"/>
      <c r="C59" s="111"/>
      <c r="D59" s="111"/>
      <c r="E59" s="151">
        <f t="shared" si="22"/>
        <v>0</v>
      </c>
      <c r="F59" s="111">
        <v>49.15</v>
      </c>
      <c r="G59" s="151">
        <f t="shared" si="22"/>
        <v>0.31220502500816244</v>
      </c>
      <c r="H59" s="111">
        <v>62.2</v>
      </c>
      <c r="I59" s="151">
        <f t="shared" si="12"/>
        <v>0.8011365319546573</v>
      </c>
      <c r="J59" s="111">
        <v>58.1</v>
      </c>
      <c r="K59" s="151">
        <f t="shared" si="13"/>
        <v>0.7204959393047276</v>
      </c>
      <c r="L59" s="111">
        <v>30.42</v>
      </c>
      <c r="M59" s="151">
        <f t="shared" si="14"/>
        <v>0.8615733201161225</v>
      </c>
      <c r="N59" s="111">
        <v>219.70000000000002</v>
      </c>
      <c r="O59" s="151">
        <f t="shared" si="15"/>
        <v>1.5840056525281365</v>
      </c>
      <c r="P59" s="147">
        <v>103.93</v>
      </c>
      <c r="Q59" s="151">
        <f t="shared" si="16"/>
        <v>0.2955161053860533</v>
      </c>
      <c r="R59" s="111">
        <v>0</v>
      </c>
      <c r="S59" s="151">
        <f t="shared" si="17"/>
        <v>0</v>
      </c>
      <c r="T59" s="111">
        <v>11.5</v>
      </c>
      <c r="U59" s="151">
        <f t="shared" si="18"/>
        <v>0.18197498239589843</v>
      </c>
      <c r="V59" s="111">
        <v>0.4</v>
      </c>
      <c r="W59" s="151">
        <f t="shared" si="19"/>
        <v>0.029152394140368784</v>
      </c>
      <c r="X59" s="111">
        <v>0</v>
      </c>
      <c r="Y59" s="151">
        <f t="shared" si="20"/>
        <v>0</v>
      </c>
      <c r="Z59" s="111">
        <f t="shared" si="23"/>
        <v>535.4</v>
      </c>
      <c r="AA59" s="151">
        <f t="shared" si="21"/>
        <v>0.5516472812206962</v>
      </c>
    </row>
    <row r="60" spans="1:28" s="2" customFormat="1" ht="12.75">
      <c r="A60" s="112" t="s">
        <v>208</v>
      </c>
      <c r="B60" s="113"/>
      <c r="C60" s="113"/>
      <c r="D60" s="113">
        <v>0.01</v>
      </c>
      <c r="E60" s="152">
        <f t="shared" si="22"/>
        <v>0.01791472590469366</v>
      </c>
      <c r="F60" s="113">
        <v>4633.100000000001</v>
      </c>
      <c r="G60" s="152">
        <f t="shared" si="22"/>
        <v>29.429849468266887</v>
      </c>
      <c r="H60" s="113">
        <v>2.5</v>
      </c>
      <c r="I60" s="152">
        <f t="shared" si="12"/>
        <v>0.032200021380814195</v>
      </c>
      <c r="J60" s="113">
        <v>1.5</v>
      </c>
      <c r="K60" s="152">
        <f t="shared" si="13"/>
        <v>0.01860144421612894</v>
      </c>
      <c r="L60" s="113">
        <v>108</v>
      </c>
      <c r="M60" s="152">
        <f t="shared" si="14"/>
        <v>3.0588401897613813</v>
      </c>
      <c r="N60" s="113">
        <v>30.68</v>
      </c>
      <c r="O60" s="152">
        <f t="shared" si="15"/>
        <v>0.22119842248321903</v>
      </c>
      <c r="P60" s="148">
        <v>0.27</v>
      </c>
      <c r="Q60" s="152">
        <f t="shared" si="16"/>
        <v>0.0007677220095663848</v>
      </c>
      <c r="R60" s="113">
        <v>8</v>
      </c>
      <c r="S60" s="152">
        <f t="shared" si="17"/>
        <v>0.1637180366114459</v>
      </c>
      <c r="T60" s="113">
        <v>29.4</v>
      </c>
      <c r="U60" s="152">
        <f t="shared" si="18"/>
        <v>0.46522299847299253</v>
      </c>
      <c r="V60" s="113"/>
      <c r="W60" s="152">
        <f t="shared" si="19"/>
        <v>0</v>
      </c>
      <c r="X60" s="113"/>
      <c r="Y60" s="152">
        <f t="shared" si="20"/>
        <v>0</v>
      </c>
      <c r="Z60" s="113">
        <f t="shared" si="23"/>
        <v>4813.460000000002</v>
      </c>
      <c r="AA60" s="152">
        <f t="shared" si="21"/>
        <v>4.95952955223118</v>
      </c>
      <c r="AB60" s="13"/>
    </row>
    <row r="61" spans="1:27" s="2" customFormat="1" ht="12.75">
      <c r="A61" s="109" t="s">
        <v>209</v>
      </c>
      <c r="B61" s="114"/>
      <c r="C61" s="114"/>
      <c r="D61" s="114"/>
      <c r="E61" s="153">
        <f t="shared" si="22"/>
        <v>0</v>
      </c>
      <c r="F61" s="114">
        <v>62.36000000000002</v>
      </c>
      <c r="G61" s="153">
        <f t="shared" si="22"/>
        <v>0.3961160805596951</v>
      </c>
      <c r="H61" s="114">
        <v>352.65999999999997</v>
      </c>
      <c r="I61" s="153">
        <f t="shared" si="12"/>
        <v>4.542263816063173</v>
      </c>
      <c r="J61" s="114">
        <v>1130.25</v>
      </c>
      <c r="K61" s="153">
        <f t="shared" si="13"/>
        <v>14.016188216853154</v>
      </c>
      <c r="L61" s="114">
        <v>101.94000000000001</v>
      </c>
      <c r="M61" s="153">
        <f t="shared" si="14"/>
        <v>2.8872052680025484</v>
      </c>
      <c r="N61" s="114">
        <v>1962.2099999999964</v>
      </c>
      <c r="O61" s="153">
        <f t="shared" si="15"/>
        <v>14.147254125840822</v>
      </c>
      <c r="P61" s="149">
        <v>22.97</v>
      </c>
      <c r="Q61" s="153">
        <f t="shared" si="16"/>
        <v>0.06531323911014762</v>
      </c>
      <c r="R61" s="114">
        <v>862.3000000000001</v>
      </c>
      <c r="S61" s="153">
        <f t="shared" si="17"/>
        <v>17.646757871256227</v>
      </c>
      <c r="T61" s="114">
        <v>1880</v>
      </c>
      <c r="U61" s="153">
        <f t="shared" si="18"/>
        <v>29.748953643851223</v>
      </c>
      <c r="V61" s="114">
        <v>60</v>
      </c>
      <c r="W61" s="153">
        <f t="shared" si="19"/>
        <v>4.372859121055317</v>
      </c>
      <c r="X61" s="114"/>
      <c r="Y61" s="153">
        <f t="shared" si="20"/>
        <v>0</v>
      </c>
      <c r="Z61" s="114">
        <f t="shared" si="23"/>
        <v>6434.689999999996</v>
      </c>
      <c r="AA61" s="153">
        <f t="shared" si="21"/>
        <v>6.629957497194621</v>
      </c>
    </row>
    <row r="62" spans="1:27" s="2" customFormat="1" ht="12.75">
      <c r="A62" s="110" t="s">
        <v>210</v>
      </c>
      <c r="B62" s="111"/>
      <c r="C62" s="111"/>
      <c r="D62" s="111">
        <v>1.6</v>
      </c>
      <c r="E62" s="151">
        <f t="shared" si="22"/>
        <v>2.8663561447509855</v>
      </c>
      <c r="F62" s="111">
        <v>91</v>
      </c>
      <c r="G62" s="151">
        <f t="shared" si="22"/>
        <v>0.5780398224973098</v>
      </c>
      <c r="H62" s="111">
        <v>230.5</v>
      </c>
      <c r="I62" s="151">
        <f t="shared" si="12"/>
        <v>2.9688419713110688</v>
      </c>
      <c r="J62" s="111">
        <v>203.16999999999996</v>
      </c>
      <c r="K62" s="151">
        <f t="shared" si="13"/>
        <v>2.5195036142606106</v>
      </c>
      <c r="L62" s="111">
        <v>45.8</v>
      </c>
      <c r="M62" s="151">
        <f t="shared" si="14"/>
        <v>1.2971748212136227</v>
      </c>
      <c r="N62" s="111">
        <v>33.17</v>
      </c>
      <c r="O62" s="151">
        <f t="shared" si="15"/>
        <v>0.23915096720235904</v>
      </c>
      <c r="P62" s="147">
        <v>698.9</v>
      </c>
      <c r="Q62" s="151">
        <f t="shared" si="16"/>
        <v>1.9872626388368384</v>
      </c>
      <c r="R62" s="111"/>
      <c r="S62" s="151">
        <f t="shared" si="17"/>
        <v>0</v>
      </c>
      <c r="T62" s="111"/>
      <c r="U62" s="151">
        <f t="shared" si="18"/>
        <v>0</v>
      </c>
      <c r="V62" s="111"/>
      <c r="W62" s="151">
        <f t="shared" si="19"/>
        <v>0</v>
      </c>
      <c r="X62" s="111">
        <v>0.55</v>
      </c>
      <c r="Y62" s="151">
        <f t="shared" si="20"/>
        <v>0.19607843137254902</v>
      </c>
      <c r="Z62" s="111">
        <f t="shared" si="23"/>
        <v>1304.6899999999998</v>
      </c>
      <c r="AA62" s="151">
        <f t="shared" si="21"/>
        <v>1.3442822027191448</v>
      </c>
    </row>
    <row r="63" spans="1:27" s="2" customFormat="1" ht="12.75">
      <c r="A63" s="110" t="s">
        <v>211</v>
      </c>
      <c r="B63" s="111"/>
      <c r="C63" s="111"/>
      <c r="D63" s="111"/>
      <c r="E63" s="151">
        <f t="shared" si="22"/>
        <v>0</v>
      </c>
      <c r="F63" s="111">
        <v>25</v>
      </c>
      <c r="G63" s="151">
        <f t="shared" si="22"/>
        <v>0.1588021490377225</v>
      </c>
      <c r="H63" s="111">
        <v>3</v>
      </c>
      <c r="I63" s="151">
        <f t="shared" si="12"/>
        <v>0.03864002565697703</v>
      </c>
      <c r="J63" s="111">
        <v>159.7</v>
      </c>
      <c r="K63" s="151">
        <f t="shared" si="13"/>
        <v>1.980433760877194</v>
      </c>
      <c r="L63" s="111">
        <v>99.8</v>
      </c>
      <c r="M63" s="151">
        <f t="shared" si="14"/>
        <v>2.826594916094314</v>
      </c>
      <c r="N63" s="111">
        <v>9.54</v>
      </c>
      <c r="O63" s="151">
        <f t="shared" si="15"/>
        <v>0.06878203880345206</v>
      </c>
      <c r="P63" s="147">
        <v>5258.3</v>
      </c>
      <c r="Q63" s="151">
        <f t="shared" si="16"/>
        <v>14.951528307047857</v>
      </c>
      <c r="R63" s="111"/>
      <c r="S63" s="151">
        <f t="shared" si="17"/>
        <v>0</v>
      </c>
      <c r="T63" s="111">
        <v>1</v>
      </c>
      <c r="U63" s="151">
        <f t="shared" si="18"/>
        <v>0.01582391151268682</v>
      </c>
      <c r="V63" s="111"/>
      <c r="W63" s="151">
        <f t="shared" si="19"/>
        <v>0</v>
      </c>
      <c r="X63" s="111"/>
      <c r="Y63" s="151">
        <f t="shared" si="20"/>
        <v>0</v>
      </c>
      <c r="Z63" s="111">
        <f t="shared" si="23"/>
        <v>5556.34</v>
      </c>
      <c r="AA63" s="151">
        <f t="shared" si="21"/>
        <v>5.72495303425066</v>
      </c>
    </row>
    <row r="64" spans="1:28" s="2" customFormat="1" ht="12.75">
      <c r="A64" s="112" t="s">
        <v>212</v>
      </c>
      <c r="B64" s="113"/>
      <c r="C64" s="113"/>
      <c r="D64" s="113"/>
      <c r="E64" s="152">
        <f t="shared" si="22"/>
        <v>0</v>
      </c>
      <c r="F64" s="113">
        <v>4153.89</v>
      </c>
      <c r="G64" s="152">
        <f t="shared" si="22"/>
        <v>26.385866354652205</v>
      </c>
      <c r="H64" s="113">
        <v>52</v>
      </c>
      <c r="I64" s="152">
        <f t="shared" si="12"/>
        <v>0.6697604447209353</v>
      </c>
      <c r="J64" s="113">
        <v>100.4</v>
      </c>
      <c r="K64" s="152">
        <f t="shared" si="13"/>
        <v>1.2450566661995637</v>
      </c>
      <c r="L64" s="113">
        <v>2.45</v>
      </c>
      <c r="M64" s="152">
        <f t="shared" si="14"/>
        <v>0.06939035615662394</v>
      </c>
      <c r="N64" s="113">
        <v>613.57</v>
      </c>
      <c r="O64" s="152">
        <f t="shared" si="15"/>
        <v>4.423752153944873</v>
      </c>
      <c r="P64" s="148">
        <v>2.5</v>
      </c>
      <c r="Q64" s="152">
        <f t="shared" si="16"/>
        <v>0.007108537125614675</v>
      </c>
      <c r="R64" s="113">
        <v>26.099999999999998</v>
      </c>
      <c r="S64" s="152">
        <f t="shared" si="17"/>
        <v>0.5341300944448423</v>
      </c>
      <c r="T64" s="113">
        <v>550.2</v>
      </c>
      <c r="U64" s="152">
        <f t="shared" si="18"/>
        <v>8.70631611428029</v>
      </c>
      <c r="V64" s="113">
        <v>0</v>
      </c>
      <c r="W64" s="152">
        <f t="shared" si="19"/>
        <v>0</v>
      </c>
      <c r="X64" s="113">
        <v>0</v>
      </c>
      <c r="Y64" s="152">
        <f t="shared" si="20"/>
        <v>0</v>
      </c>
      <c r="Z64" s="113">
        <f t="shared" si="23"/>
        <v>5501.11</v>
      </c>
      <c r="AA64" s="152">
        <f t="shared" si="21"/>
        <v>5.668047021284991</v>
      </c>
      <c r="AB64" s="13"/>
    </row>
    <row r="65" spans="1:27" s="2" customFormat="1" ht="12.75">
      <c r="A65" s="109" t="s">
        <v>213</v>
      </c>
      <c r="B65" s="114"/>
      <c r="C65" s="114"/>
      <c r="D65" s="114"/>
      <c r="E65" s="153">
        <f t="shared" si="22"/>
        <v>0</v>
      </c>
      <c r="F65" s="114"/>
      <c r="G65" s="153">
        <f t="shared" si="22"/>
        <v>0</v>
      </c>
      <c r="H65" s="114"/>
      <c r="I65" s="153">
        <f t="shared" si="12"/>
        <v>0</v>
      </c>
      <c r="J65" s="114"/>
      <c r="K65" s="153">
        <f t="shared" si="13"/>
        <v>0</v>
      </c>
      <c r="L65" s="114"/>
      <c r="M65" s="153">
        <f t="shared" si="14"/>
        <v>0</v>
      </c>
      <c r="N65" s="114"/>
      <c r="O65" s="153">
        <f t="shared" si="15"/>
        <v>0</v>
      </c>
      <c r="P65" s="149"/>
      <c r="Q65" s="153">
        <f t="shared" si="16"/>
        <v>0</v>
      </c>
      <c r="R65" s="114"/>
      <c r="S65" s="153">
        <f t="shared" si="17"/>
        <v>0</v>
      </c>
      <c r="T65" s="114"/>
      <c r="U65" s="153">
        <f t="shared" si="18"/>
        <v>0</v>
      </c>
      <c r="V65" s="114"/>
      <c r="W65" s="153">
        <f t="shared" si="19"/>
        <v>0</v>
      </c>
      <c r="X65" s="114"/>
      <c r="Y65" s="153">
        <f t="shared" si="20"/>
        <v>0</v>
      </c>
      <c r="Z65" s="114">
        <f t="shared" si="23"/>
        <v>0</v>
      </c>
      <c r="AA65" s="153">
        <f t="shared" si="21"/>
        <v>0</v>
      </c>
    </row>
    <row r="66" spans="1:27" s="2" customFormat="1" ht="12.75">
      <c r="A66" s="110" t="s">
        <v>214</v>
      </c>
      <c r="B66" s="111"/>
      <c r="C66" s="111"/>
      <c r="D66" s="111"/>
      <c r="E66" s="151">
        <f t="shared" si="22"/>
        <v>0</v>
      </c>
      <c r="F66" s="111">
        <v>59</v>
      </c>
      <c r="G66" s="151">
        <f t="shared" si="22"/>
        <v>0.3747730717290251</v>
      </c>
      <c r="H66" s="111">
        <v>3.8</v>
      </c>
      <c r="I66" s="151">
        <f t="shared" si="12"/>
        <v>0.04894403249883758</v>
      </c>
      <c r="J66" s="111">
        <v>34.75</v>
      </c>
      <c r="K66" s="151">
        <f t="shared" si="13"/>
        <v>0.43093345767365365</v>
      </c>
      <c r="L66" s="111">
        <v>301.53000000000003</v>
      </c>
      <c r="M66" s="151">
        <f t="shared" si="14"/>
        <v>8.54011187424768</v>
      </c>
      <c r="N66" s="111">
        <v>357.5199999999999</v>
      </c>
      <c r="O66" s="151">
        <f t="shared" si="15"/>
        <v>2.5776681879465597</v>
      </c>
      <c r="P66" s="147">
        <v>159.15</v>
      </c>
      <c r="Q66" s="151">
        <f t="shared" si="16"/>
        <v>0.45252947341663013</v>
      </c>
      <c r="R66" s="111">
        <v>127.5</v>
      </c>
      <c r="S66" s="151">
        <f t="shared" si="17"/>
        <v>2.6092562084949193</v>
      </c>
      <c r="T66" s="111">
        <v>40.25</v>
      </c>
      <c r="U66" s="151">
        <f t="shared" si="18"/>
        <v>0.6369124383856445</v>
      </c>
      <c r="V66" s="111"/>
      <c r="W66" s="151">
        <f t="shared" si="19"/>
        <v>0</v>
      </c>
      <c r="X66" s="111"/>
      <c r="Y66" s="151">
        <f t="shared" si="20"/>
        <v>0</v>
      </c>
      <c r="Z66" s="111">
        <f t="shared" si="23"/>
        <v>1083.5</v>
      </c>
      <c r="AA66" s="151">
        <f t="shared" si="21"/>
        <v>1.1163799574199185</v>
      </c>
    </row>
    <row r="67" spans="1:28" s="2" customFormat="1" ht="12.75">
      <c r="A67" s="112" t="s">
        <v>215</v>
      </c>
      <c r="B67" s="113"/>
      <c r="C67" s="113"/>
      <c r="D67" s="113"/>
      <c r="E67" s="152">
        <f t="shared" si="22"/>
        <v>0</v>
      </c>
      <c r="F67" s="113">
        <v>3.05</v>
      </c>
      <c r="G67" s="152">
        <f t="shared" si="22"/>
        <v>0.019373862182602144</v>
      </c>
      <c r="H67" s="113">
        <v>0</v>
      </c>
      <c r="I67" s="152">
        <f t="shared" si="12"/>
        <v>0</v>
      </c>
      <c r="J67" s="113">
        <v>34.5</v>
      </c>
      <c r="K67" s="152">
        <f t="shared" si="13"/>
        <v>0.42783321697096555</v>
      </c>
      <c r="L67" s="113"/>
      <c r="M67" s="152">
        <f t="shared" si="14"/>
        <v>0</v>
      </c>
      <c r="N67" s="113">
        <v>71</v>
      </c>
      <c r="O67" s="152">
        <f t="shared" si="15"/>
        <v>0.5118998695015825</v>
      </c>
      <c r="P67" s="148">
        <v>0.3</v>
      </c>
      <c r="Q67" s="152">
        <f t="shared" si="16"/>
        <v>0.0008530244550737609</v>
      </c>
      <c r="R67" s="113">
        <v>0</v>
      </c>
      <c r="S67" s="152">
        <f t="shared" si="17"/>
        <v>0</v>
      </c>
      <c r="T67" s="113">
        <v>0</v>
      </c>
      <c r="U67" s="152">
        <f t="shared" si="18"/>
        <v>0</v>
      </c>
      <c r="V67" s="113">
        <v>0</v>
      </c>
      <c r="W67" s="152">
        <f t="shared" si="19"/>
        <v>0</v>
      </c>
      <c r="X67" s="113">
        <v>0</v>
      </c>
      <c r="Y67" s="152">
        <f t="shared" si="20"/>
        <v>0</v>
      </c>
      <c r="Z67" s="113">
        <f t="shared" si="23"/>
        <v>108.85</v>
      </c>
      <c r="AA67" s="152">
        <f t="shared" si="21"/>
        <v>0.11215316877264248</v>
      </c>
      <c r="AB67" s="13"/>
    </row>
    <row r="68" spans="1:28" s="2" customFormat="1" ht="12.75">
      <c r="A68" s="115" t="s">
        <v>216</v>
      </c>
      <c r="B68" s="116"/>
      <c r="C68" s="116"/>
      <c r="D68" s="116">
        <v>45.53</v>
      </c>
      <c r="E68" s="154">
        <f t="shared" si="22"/>
        <v>81.56574704407022</v>
      </c>
      <c r="F68" s="116">
        <v>1657.4299999999994</v>
      </c>
      <c r="G68" s="154">
        <f t="shared" si="22"/>
        <v>10.528137835183692</v>
      </c>
      <c r="H68" s="116">
        <v>3512.0700000000006</v>
      </c>
      <c r="I68" s="154">
        <f t="shared" si="12"/>
        <v>45.235491636366454</v>
      </c>
      <c r="J68" s="116">
        <v>1</v>
      </c>
      <c r="K68" s="154">
        <f t="shared" si="13"/>
        <v>0.012400962810752626</v>
      </c>
      <c r="L68" s="116">
        <v>18.07</v>
      </c>
      <c r="M68" s="154">
        <f t="shared" si="14"/>
        <v>0.5117892798980385</v>
      </c>
      <c r="N68" s="116">
        <v>3677.92</v>
      </c>
      <c r="O68" s="154">
        <f t="shared" si="15"/>
        <v>26.517278423060002</v>
      </c>
      <c r="P68" s="150">
        <v>17832.030000000006</v>
      </c>
      <c r="Q68" s="154">
        <f t="shared" si="16"/>
        <v>50.70385891202987</v>
      </c>
      <c r="R68" s="116">
        <v>196</v>
      </c>
      <c r="S68" s="154">
        <f t="shared" si="17"/>
        <v>4.011091896980425</v>
      </c>
      <c r="T68" s="116">
        <v>254.5</v>
      </c>
      <c r="U68" s="154">
        <f t="shared" si="18"/>
        <v>4.0271854799787965</v>
      </c>
      <c r="V68" s="116">
        <v>0.6</v>
      </c>
      <c r="W68" s="154">
        <f t="shared" si="19"/>
        <v>0.04372859121055317</v>
      </c>
      <c r="X68" s="116">
        <v>9.1</v>
      </c>
      <c r="Y68" s="154">
        <f t="shared" si="20"/>
        <v>3.2442067736185374</v>
      </c>
      <c r="Z68" s="116">
        <f t="shared" si="23"/>
        <v>27204.250000000004</v>
      </c>
      <c r="AA68" s="154">
        <f t="shared" si="21"/>
        <v>28.02979183815489</v>
      </c>
      <c r="AB68" s="13"/>
    </row>
    <row r="69" spans="1:28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55.82</v>
      </c>
      <c r="E69" s="117">
        <f t="shared" si="24"/>
        <v>100</v>
      </c>
      <c r="F69" s="117">
        <f t="shared" si="24"/>
        <v>15742.86</v>
      </c>
      <c r="G69" s="117">
        <f t="shared" si="24"/>
        <v>100</v>
      </c>
      <c r="H69" s="117">
        <f t="shared" si="24"/>
        <v>7763.97</v>
      </c>
      <c r="I69" s="117">
        <f t="shared" si="24"/>
        <v>100</v>
      </c>
      <c r="J69" s="117">
        <f t="shared" si="24"/>
        <v>8063.890000000001</v>
      </c>
      <c r="K69" s="117">
        <f t="shared" si="24"/>
        <v>100.00000000000001</v>
      </c>
      <c r="L69" s="117">
        <f t="shared" si="24"/>
        <v>3530.750000000001</v>
      </c>
      <c r="M69" s="117">
        <f t="shared" si="24"/>
        <v>99.99999999999997</v>
      </c>
      <c r="N69" s="117">
        <f t="shared" si="24"/>
        <v>13869.900000000001</v>
      </c>
      <c r="O69" s="117">
        <f t="shared" si="24"/>
        <v>99.99999999999999</v>
      </c>
      <c r="P69" s="117">
        <f t="shared" si="24"/>
        <v>35168.98</v>
      </c>
      <c r="Q69" s="117">
        <f t="shared" si="24"/>
        <v>100</v>
      </c>
      <c r="R69" s="117">
        <f t="shared" si="24"/>
        <v>4886.450000000001</v>
      </c>
      <c r="S69" s="117">
        <f t="shared" si="24"/>
        <v>99.99999999999997</v>
      </c>
      <c r="T69" s="117">
        <f t="shared" si="24"/>
        <v>6319.55</v>
      </c>
      <c r="U69" s="117">
        <f t="shared" si="24"/>
        <v>100</v>
      </c>
      <c r="V69" s="117">
        <f t="shared" si="24"/>
        <v>1372.1</v>
      </c>
      <c r="W69" s="117">
        <f t="shared" si="24"/>
        <v>100</v>
      </c>
      <c r="X69" s="117">
        <f t="shared" si="24"/>
        <v>280.50000000000006</v>
      </c>
      <c r="Y69" s="117">
        <f t="shared" si="24"/>
        <v>99.99999999999999</v>
      </c>
      <c r="Z69" s="117">
        <f t="shared" si="24"/>
        <v>97054.77000000002</v>
      </c>
      <c r="AA69" s="159">
        <f t="shared" si="24"/>
        <v>100</v>
      </c>
      <c r="AB69" s="155"/>
    </row>
    <row r="70" ht="12.75">
      <c r="A70" s="2"/>
    </row>
    <row r="71" ht="12.75">
      <c r="A71" s="2"/>
    </row>
  </sheetData>
  <sheetProtection/>
  <mergeCells count="8">
    <mergeCell ref="AA28:AA29"/>
    <mergeCell ref="A27:A29"/>
    <mergeCell ref="A4:AA4"/>
    <mergeCell ref="A5:AA5"/>
    <mergeCell ref="A7:A9"/>
    <mergeCell ref="Z8:Z9"/>
    <mergeCell ref="AA8:AA9"/>
    <mergeCell ref="Z28:Z29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showGridLines="0"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1" width="67.7109375" style="0" customWidth="1"/>
    <col min="2" max="4" width="10.7109375" style="0" customWidth="1"/>
    <col min="5" max="5" width="12.57421875" style="0" customWidth="1"/>
    <col min="6" max="6" width="13.421875" style="0" customWidth="1"/>
    <col min="7" max="7" width="11.57421875" style="0" bestFit="1" customWidth="1"/>
    <col min="8" max="9" width="15.00390625" style="0" customWidth="1"/>
    <col min="10" max="10" width="15.28125" style="0" customWidth="1"/>
    <col min="11" max="11" width="13.421875" style="0" bestFit="1" customWidth="1"/>
    <col min="12" max="12" width="13.00390625" style="0" bestFit="1" customWidth="1"/>
    <col min="13" max="13" width="13.57421875" style="0" customWidth="1"/>
    <col min="14" max="15" width="12.00390625" style="0" bestFit="1" customWidth="1"/>
    <col min="16" max="16" width="9.8515625" style="0" customWidth="1"/>
    <col min="17" max="17" width="14.421875" style="0" bestFit="1" customWidth="1"/>
    <col min="18" max="18" width="8.00390625" style="0" bestFit="1" customWidth="1"/>
  </cols>
  <sheetData>
    <row r="1" spans="1:4" ht="12.75">
      <c r="A1" s="35" t="s">
        <v>31</v>
      </c>
      <c r="B1" s="35"/>
      <c r="C1" s="35"/>
      <c r="D1" s="35"/>
    </row>
    <row r="2" spans="1:4" ht="12.75">
      <c r="A2" s="35" t="s">
        <v>165</v>
      </c>
      <c r="B2" s="35"/>
      <c r="C2" s="35"/>
      <c r="D2" s="35"/>
    </row>
    <row r="3" spans="1:4" ht="12.75">
      <c r="A3" s="35" t="s">
        <v>262</v>
      </c>
      <c r="B3" s="35"/>
      <c r="C3" s="35"/>
      <c r="D3" s="35"/>
    </row>
    <row r="4" spans="1:18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1"/>
    </row>
    <row r="5" spans="1:18" ht="18">
      <c r="A5" s="197" t="s">
        <v>266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1"/>
    </row>
    <row r="6" ht="10.5" customHeight="1">
      <c r="H6" s="10"/>
    </row>
    <row r="7" spans="1:18" ht="27" customHeight="1">
      <c r="A7" s="2"/>
      <c r="B7" s="210" t="s">
        <v>0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2"/>
    </row>
    <row r="8" spans="1:18" ht="26.25" customHeight="1">
      <c r="A8" s="46" t="s">
        <v>1</v>
      </c>
      <c r="B8" s="194" t="s">
        <v>263</v>
      </c>
      <c r="C8" s="194" t="s">
        <v>264</v>
      </c>
      <c r="D8" s="194" t="s">
        <v>265</v>
      </c>
      <c r="E8" s="47" t="s">
        <v>18</v>
      </c>
      <c r="F8" s="47" t="s">
        <v>19</v>
      </c>
      <c r="G8" s="47" t="s">
        <v>20</v>
      </c>
      <c r="H8" s="47" t="s">
        <v>21</v>
      </c>
      <c r="I8" s="47" t="s">
        <v>22</v>
      </c>
      <c r="J8" s="47" t="s">
        <v>23</v>
      </c>
      <c r="K8" s="47" t="s">
        <v>24</v>
      </c>
      <c r="L8" s="47" t="s">
        <v>25</v>
      </c>
      <c r="M8" s="47" t="s">
        <v>42</v>
      </c>
      <c r="N8" s="47" t="s">
        <v>26</v>
      </c>
      <c r="O8" s="47" t="s">
        <v>27</v>
      </c>
      <c r="P8" s="47" t="s">
        <v>28</v>
      </c>
      <c r="Q8" s="47" t="s">
        <v>2</v>
      </c>
      <c r="R8" s="48" t="s">
        <v>3</v>
      </c>
    </row>
    <row r="9" spans="1:20" ht="38.25" customHeight="1">
      <c r="A9" s="191" t="s">
        <v>4</v>
      </c>
      <c r="B9" s="191"/>
      <c r="C9" s="191"/>
      <c r="D9" s="191"/>
      <c r="E9" s="25"/>
      <c r="F9" s="25"/>
      <c r="G9" s="25">
        <v>1469.6899999999996</v>
      </c>
      <c r="H9" s="25">
        <v>727.2</v>
      </c>
      <c r="I9" s="25">
        <v>40.4</v>
      </c>
      <c r="J9" s="25">
        <v>59.9269</v>
      </c>
      <c r="K9" s="25">
        <v>1434.5159999999998</v>
      </c>
      <c r="L9" s="25">
        <v>552.3639999999998</v>
      </c>
      <c r="M9" s="25">
        <v>1.5300000000000002</v>
      </c>
      <c r="N9" s="25">
        <v>16.21</v>
      </c>
      <c r="O9" s="25"/>
      <c r="P9" s="25">
        <v>6.22</v>
      </c>
      <c r="Q9" s="25">
        <f aca="true" t="shared" si="0" ref="Q9:Q21">SUM(E9:P9)</f>
        <v>4308.056899999999</v>
      </c>
      <c r="R9" s="37">
        <f>(+Q9/$Q$22)*100</f>
        <v>0.7555384716790342</v>
      </c>
      <c r="T9" s="196"/>
    </row>
    <row r="10" spans="1:20" ht="38.25" customHeight="1">
      <c r="A10" s="192" t="s">
        <v>5</v>
      </c>
      <c r="B10" s="192"/>
      <c r="C10" s="192"/>
      <c r="D10" s="192"/>
      <c r="E10" s="26">
        <v>0.18</v>
      </c>
      <c r="F10" s="26">
        <v>20.71</v>
      </c>
      <c r="G10" s="26">
        <v>72.92</v>
      </c>
      <c r="H10" s="26">
        <v>9547.28</v>
      </c>
      <c r="I10" s="26">
        <v>2150.4</v>
      </c>
      <c r="J10" s="26">
        <v>407.50910000000005</v>
      </c>
      <c r="K10" s="26">
        <v>461.46999999999986</v>
      </c>
      <c r="L10" s="26">
        <v>430.87000000000006</v>
      </c>
      <c r="M10" s="26">
        <v>43.18000000000001</v>
      </c>
      <c r="N10" s="26">
        <v>45.6</v>
      </c>
      <c r="O10" s="26">
        <v>4</v>
      </c>
      <c r="P10" s="26"/>
      <c r="Q10" s="26">
        <f t="shared" si="0"/>
        <v>13184.1191</v>
      </c>
      <c r="R10" s="39">
        <f aca="true" t="shared" si="1" ref="R10:R22">(+Q10/$Q$22)*100</f>
        <v>2.3122046496759054</v>
      </c>
      <c r="T10" s="196"/>
    </row>
    <row r="11" spans="1:20" ht="38.25" customHeight="1">
      <c r="A11" s="192" t="s">
        <v>6</v>
      </c>
      <c r="B11" s="192"/>
      <c r="C11" s="192"/>
      <c r="D11" s="192"/>
      <c r="E11" s="26"/>
      <c r="F11" s="26"/>
      <c r="G11" s="26"/>
      <c r="H11" s="26">
        <v>5.1</v>
      </c>
      <c r="I11" s="26">
        <v>5</v>
      </c>
      <c r="J11" s="26">
        <v>35.19</v>
      </c>
      <c r="K11" s="26">
        <v>150.1</v>
      </c>
      <c r="L11" s="26">
        <v>14.83</v>
      </c>
      <c r="M11" s="26"/>
      <c r="N11" s="26">
        <v>1.81</v>
      </c>
      <c r="O11" s="26"/>
      <c r="P11" s="26"/>
      <c r="Q11" s="26">
        <f t="shared" si="0"/>
        <v>212.03</v>
      </c>
      <c r="R11" s="39">
        <f t="shared" si="1"/>
        <v>0.03718540071977825</v>
      </c>
      <c r="T11" s="196"/>
    </row>
    <row r="12" spans="1:20" ht="38.25" customHeight="1">
      <c r="A12" s="192" t="s">
        <v>7</v>
      </c>
      <c r="B12" s="192"/>
      <c r="C12" s="192"/>
      <c r="D12" s="192"/>
      <c r="E12" s="26"/>
      <c r="F12" s="26">
        <v>87</v>
      </c>
      <c r="G12" s="26">
        <v>857.2599999999999</v>
      </c>
      <c r="H12" s="26">
        <v>167.4</v>
      </c>
      <c r="I12" s="26">
        <v>169.26</v>
      </c>
      <c r="J12" s="26">
        <v>101.24999999999999</v>
      </c>
      <c r="K12" s="26">
        <v>12578.049400000002</v>
      </c>
      <c r="L12" s="26">
        <v>18.4</v>
      </c>
      <c r="M12" s="26">
        <v>0.81</v>
      </c>
      <c r="N12" s="26">
        <v>7.949999999999998</v>
      </c>
      <c r="O12" s="26">
        <v>0.01</v>
      </c>
      <c r="P12" s="26">
        <v>13.559699999999996</v>
      </c>
      <c r="Q12" s="26">
        <f t="shared" si="0"/>
        <v>14000.949100000002</v>
      </c>
      <c r="R12" s="39">
        <f t="shared" si="1"/>
        <v>2.455458674436253</v>
      </c>
      <c r="T12" s="196"/>
    </row>
    <row r="13" spans="1:20" ht="38.25" customHeight="1">
      <c r="A13" s="192" t="s">
        <v>8</v>
      </c>
      <c r="B13" s="192"/>
      <c r="C13" s="192"/>
      <c r="D13" s="192"/>
      <c r="E13" s="26"/>
      <c r="F13" s="26"/>
      <c r="G13" s="26"/>
      <c r="H13" s="26">
        <v>1.8</v>
      </c>
      <c r="I13" s="26"/>
      <c r="J13" s="26">
        <v>34.7</v>
      </c>
      <c r="K13" s="26">
        <v>2.67</v>
      </c>
      <c r="L13" s="26">
        <v>0.26</v>
      </c>
      <c r="M13" s="26">
        <v>0.38</v>
      </c>
      <c r="N13" s="26"/>
      <c r="O13" s="26"/>
      <c r="P13" s="26"/>
      <c r="Q13" s="26">
        <f t="shared" si="0"/>
        <v>39.81</v>
      </c>
      <c r="R13" s="39">
        <f t="shared" si="1"/>
        <v>0.006981798814575165</v>
      </c>
      <c r="T13" s="196"/>
    </row>
    <row r="14" spans="1:20" ht="38.25" customHeight="1">
      <c r="A14" s="192" t="s">
        <v>9</v>
      </c>
      <c r="B14" s="192"/>
      <c r="C14" s="192"/>
      <c r="D14" s="192"/>
      <c r="E14" s="26"/>
      <c r="F14" s="26"/>
      <c r="G14" s="26">
        <v>4.3999999999999995</v>
      </c>
      <c r="H14" s="26">
        <v>1</v>
      </c>
      <c r="I14" s="26">
        <v>5.05</v>
      </c>
      <c r="J14" s="26">
        <v>99.44</v>
      </c>
      <c r="K14" s="26">
        <v>43.00999999999999</v>
      </c>
      <c r="L14" s="26">
        <v>9.32</v>
      </c>
      <c r="M14" s="26"/>
      <c r="N14" s="26"/>
      <c r="O14" s="26">
        <v>0.0455</v>
      </c>
      <c r="P14" s="26">
        <v>0.0245</v>
      </c>
      <c r="Q14" s="26">
        <f t="shared" si="0"/>
        <v>162.28999999999996</v>
      </c>
      <c r="R14" s="39">
        <f t="shared" si="1"/>
        <v>0.028462098206917943</v>
      </c>
      <c r="T14" s="196"/>
    </row>
    <row r="15" spans="1:20" ht="38.25" customHeight="1">
      <c r="A15" s="192" t="s">
        <v>10</v>
      </c>
      <c r="B15" s="192">
        <v>0.5</v>
      </c>
      <c r="C15" s="192"/>
      <c r="D15" s="192"/>
      <c r="E15" s="26"/>
      <c r="F15" s="26">
        <v>108.25000000000003</v>
      </c>
      <c r="G15" s="26">
        <v>16663.249999999985</v>
      </c>
      <c r="H15" s="26">
        <v>15880.260000000004</v>
      </c>
      <c r="I15" s="26">
        <v>16677.099999999988</v>
      </c>
      <c r="J15" s="26">
        <v>7772.213400000001</v>
      </c>
      <c r="K15" s="26">
        <v>22588.92019999996</v>
      </c>
      <c r="L15" s="26">
        <v>244.93999999999994</v>
      </c>
      <c r="M15" s="26">
        <v>4.05</v>
      </c>
      <c r="N15" s="26">
        <v>26.07000000000001</v>
      </c>
      <c r="O15" s="26"/>
      <c r="P15" s="26">
        <v>0.01</v>
      </c>
      <c r="Q15" s="26">
        <f t="shared" si="0"/>
        <v>79965.06359999994</v>
      </c>
      <c r="R15" s="39">
        <f t="shared" si="1"/>
        <v>14.024114198691464</v>
      </c>
      <c r="T15" s="196"/>
    </row>
    <row r="16" spans="1:20" ht="38.25" customHeight="1">
      <c r="A16" s="192" t="s">
        <v>11</v>
      </c>
      <c r="B16" s="192"/>
      <c r="C16" s="192"/>
      <c r="D16" s="192"/>
      <c r="E16" s="26"/>
      <c r="F16" s="26">
        <v>112.49000000000001</v>
      </c>
      <c r="G16" s="26">
        <v>28.419999999999998</v>
      </c>
      <c r="H16" s="26">
        <v>1108.12</v>
      </c>
      <c r="I16" s="26">
        <v>110.07</v>
      </c>
      <c r="J16" s="26">
        <v>783.3199999999999</v>
      </c>
      <c r="K16" s="26">
        <v>254.38150000000002</v>
      </c>
      <c r="L16" s="26">
        <v>84.66</v>
      </c>
      <c r="M16" s="26">
        <v>0.1</v>
      </c>
      <c r="N16" s="26">
        <v>0.6</v>
      </c>
      <c r="O16" s="26">
        <v>0.3558</v>
      </c>
      <c r="P16" s="26">
        <v>1.58</v>
      </c>
      <c r="Q16" s="26">
        <f t="shared" si="0"/>
        <v>2484.0972999999994</v>
      </c>
      <c r="R16" s="39">
        <f t="shared" si="1"/>
        <v>0.4356560558761458</v>
      </c>
      <c r="T16" s="196"/>
    </row>
    <row r="17" spans="1:20" ht="38.25" customHeight="1">
      <c r="A17" s="192" t="s">
        <v>12</v>
      </c>
      <c r="B17" s="192"/>
      <c r="C17" s="192"/>
      <c r="D17" s="192"/>
      <c r="E17" s="26"/>
      <c r="F17" s="26">
        <v>3160.91</v>
      </c>
      <c r="G17" s="26">
        <v>2175.9799999999996</v>
      </c>
      <c r="H17" s="26">
        <v>17.430000000000003</v>
      </c>
      <c r="I17" s="26">
        <v>77117.70100000002</v>
      </c>
      <c r="J17" s="26">
        <v>7440.830000000001</v>
      </c>
      <c r="K17" s="26">
        <v>4282.644000000001</v>
      </c>
      <c r="L17" s="26">
        <v>158.45000000000002</v>
      </c>
      <c r="M17" s="26">
        <v>6.061</v>
      </c>
      <c r="N17" s="26">
        <v>21.3</v>
      </c>
      <c r="O17" s="26"/>
      <c r="P17" s="26"/>
      <c r="Q17" s="26">
        <f t="shared" si="0"/>
        <v>94381.30600000001</v>
      </c>
      <c r="R17" s="39">
        <f t="shared" si="1"/>
        <v>16.552406188114947</v>
      </c>
      <c r="T17" s="196"/>
    </row>
    <row r="18" spans="1:20" ht="38.25" customHeight="1">
      <c r="A18" s="192" t="s">
        <v>13</v>
      </c>
      <c r="B18" s="192"/>
      <c r="C18" s="192"/>
      <c r="D18" s="192"/>
      <c r="E18" s="26"/>
      <c r="F18" s="26">
        <v>2</v>
      </c>
      <c r="G18" s="26">
        <v>281.89</v>
      </c>
      <c r="H18" s="26">
        <v>21424.264999999996</v>
      </c>
      <c r="I18" s="26">
        <v>6063.4</v>
      </c>
      <c r="J18" s="26">
        <v>288.25</v>
      </c>
      <c r="K18" s="26">
        <v>2526.2574999999997</v>
      </c>
      <c r="L18" s="26">
        <v>522.2499999999999</v>
      </c>
      <c r="M18" s="26"/>
      <c r="N18" s="26"/>
      <c r="O18" s="26">
        <v>0.25</v>
      </c>
      <c r="P18" s="26">
        <v>34.4</v>
      </c>
      <c r="Q18" s="26">
        <f t="shared" si="0"/>
        <v>31142.962499999994</v>
      </c>
      <c r="R18" s="39">
        <f t="shared" si="1"/>
        <v>5.461790973746767</v>
      </c>
      <c r="T18" s="196"/>
    </row>
    <row r="19" spans="1:20" ht="38.25" customHeight="1">
      <c r="A19" s="192" t="s">
        <v>14</v>
      </c>
      <c r="B19" s="192"/>
      <c r="C19" s="192"/>
      <c r="D19" s="192"/>
      <c r="E19" s="26">
        <v>25.0725</v>
      </c>
      <c r="F19" s="26">
        <v>47.94000000000001</v>
      </c>
      <c r="G19" s="26">
        <v>5124.590000000001</v>
      </c>
      <c r="H19" s="26">
        <v>4343.450000000001</v>
      </c>
      <c r="I19" s="26">
        <v>3000.7499999999995</v>
      </c>
      <c r="J19" s="26">
        <v>72402.4698</v>
      </c>
      <c r="K19" s="26">
        <v>63027.4663</v>
      </c>
      <c r="L19" s="26">
        <v>4333.437400000004</v>
      </c>
      <c r="M19" s="26">
        <v>25.530000000000005</v>
      </c>
      <c r="N19" s="26">
        <v>4.0600000000000005</v>
      </c>
      <c r="O19" s="26"/>
      <c r="P19" s="26"/>
      <c r="Q19" s="26">
        <f t="shared" si="0"/>
        <v>152334.766</v>
      </c>
      <c r="R19" s="39">
        <f t="shared" si="1"/>
        <v>26.71616901977858</v>
      </c>
      <c r="T19" s="196"/>
    </row>
    <row r="20" spans="1:20" ht="38.25" customHeight="1">
      <c r="A20" s="192" t="s">
        <v>15</v>
      </c>
      <c r="B20" s="192"/>
      <c r="C20" s="192"/>
      <c r="D20" s="192"/>
      <c r="E20" s="26"/>
      <c r="F20" s="26"/>
      <c r="G20" s="26">
        <v>4.22</v>
      </c>
      <c r="H20" s="26"/>
      <c r="I20" s="26"/>
      <c r="J20" s="26">
        <v>77.055</v>
      </c>
      <c r="K20" s="26">
        <v>0.6100000000000001</v>
      </c>
      <c r="L20" s="26">
        <v>0.3700000000000001</v>
      </c>
      <c r="M20" s="26"/>
      <c r="N20" s="26"/>
      <c r="O20" s="26"/>
      <c r="P20" s="26"/>
      <c r="Q20" s="26">
        <f t="shared" si="0"/>
        <v>82.25500000000001</v>
      </c>
      <c r="R20" s="39">
        <f t="shared" si="1"/>
        <v>0.014425718701152482</v>
      </c>
      <c r="T20" s="196"/>
    </row>
    <row r="21" spans="1:20" ht="38.25" customHeight="1">
      <c r="A21" s="193" t="s">
        <v>16</v>
      </c>
      <c r="B21" s="193"/>
      <c r="C21" s="193"/>
      <c r="D21" s="193"/>
      <c r="E21" s="27">
        <v>16.982999999999997</v>
      </c>
      <c r="F21" s="27">
        <v>100.53</v>
      </c>
      <c r="G21" s="27">
        <v>435.52</v>
      </c>
      <c r="H21" s="27">
        <v>12.42</v>
      </c>
      <c r="I21" s="27">
        <v>203.803</v>
      </c>
      <c r="J21" s="27">
        <v>163053.94999999995</v>
      </c>
      <c r="K21" s="27">
        <v>12059.0155</v>
      </c>
      <c r="L21" s="27">
        <v>1991.3299999999997</v>
      </c>
      <c r="M21" s="27">
        <v>12.86</v>
      </c>
      <c r="N21" s="27">
        <v>3.7</v>
      </c>
      <c r="O21" s="27">
        <v>2.8771999999999998</v>
      </c>
      <c r="P21" s="27">
        <v>6.2</v>
      </c>
      <c r="Q21" s="27">
        <f t="shared" si="0"/>
        <v>177899.18869999994</v>
      </c>
      <c r="R21" s="41">
        <f t="shared" si="1"/>
        <v>31.199606751558484</v>
      </c>
      <c r="T21" s="196"/>
    </row>
    <row r="22" spans="1:20" ht="26.25" customHeight="1">
      <c r="A22" s="43" t="s">
        <v>41</v>
      </c>
      <c r="B22" s="44">
        <f aca="true" t="shared" si="2" ref="B22:P22">SUM(B9:B21)</f>
        <v>0.5</v>
      </c>
      <c r="C22" s="44">
        <f t="shared" si="2"/>
        <v>0</v>
      </c>
      <c r="D22" s="44">
        <f t="shared" si="2"/>
        <v>0</v>
      </c>
      <c r="E22" s="44">
        <f t="shared" si="2"/>
        <v>42.2355</v>
      </c>
      <c r="F22" s="44">
        <f t="shared" si="2"/>
        <v>3639.83</v>
      </c>
      <c r="G22" s="44">
        <f t="shared" si="2"/>
        <v>27118.139999999985</v>
      </c>
      <c r="H22" s="44">
        <f t="shared" si="2"/>
        <v>53235.72499999999</v>
      </c>
      <c r="I22" s="44">
        <f t="shared" si="2"/>
        <v>105542.934</v>
      </c>
      <c r="J22" s="44">
        <f t="shared" si="2"/>
        <v>252556.10419999994</v>
      </c>
      <c r="K22" s="44">
        <f t="shared" si="2"/>
        <v>119409.11039999996</v>
      </c>
      <c r="L22" s="44">
        <f t="shared" si="2"/>
        <v>8361.481400000004</v>
      </c>
      <c r="M22" s="44">
        <f t="shared" si="2"/>
        <v>94.50100000000002</v>
      </c>
      <c r="N22" s="44">
        <f t="shared" si="2"/>
        <v>127.30000000000001</v>
      </c>
      <c r="O22" s="44">
        <f t="shared" si="2"/>
        <v>7.538499999999999</v>
      </c>
      <c r="P22" s="44">
        <f t="shared" si="2"/>
        <v>61.9942</v>
      </c>
      <c r="Q22" s="44">
        <f>SUM(Q9:Q21)</f>
        <v>570196.8941999999</v>
      </c>
      <c r="R22" s="45">
        <f t="shared" si="1"/>
        <v>100</v>
      </c>
      <c r="T22" s="196"/>
    </row>
    <row r="25" ht="12.75">
      <c r="Q25" s="195"/>
    </row>
  </sheetData>
  <sheetProtection/>
  <mergeCells count="3">
    <mergeCell ref="A4:Q4"/>
    <mergeCell ref="A5:Q5"/>
    <mergeCell ref="B7:R7"/>
  </mergeCells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1" width="90.421875" style="0" bestFit="1" customWidth="1"/>
    <col min="2" max="2" width="12.57421875" style="0" customWidth="1"/>
    <col min="3" max="3" width="13.421875" style="0" customWidth="1"/>
    <col min="4" max="4" width="11.57421875" style="0" bestFit="1" customWidth="1"/>
    <col min="5" max="5" width="12.57421875" style="0" bestFit="1" customWidth="1"/>
    <col min="6" max="6" width="13.00390625" style="0" bestFit="1" customWidth="1"/>
    <col min="7" max="8" width="13.421875" style="0" bestFit="1" customWidth="1"/>
    <col min="9" max="9" width="13.00390625" style="0" bestFit="1" customWidth="1"/>
    <col min="10" max="10" width="13.57421875" style="0" customWidth="1"/>
    <col min="11" max="12" width="12.00390625" style="0" bestFit="1" customWidth="1"/>
    <col min="13" max="13" width="9.8515625" style="0" customWidth="1"/>
    <col min="14" max="14" width="14.421875" style="0" bestFit="1" customWidth="1"/>
    <col min="15" max="15" width="8.00390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259</v>
      </c>
    </row>
    <row r="4" spans="1:15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1"/>
    </row>
    <row r="5" spans="1:15" ht="18">
      <c r="A5" s="197" t="s">
        <v>261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1"/>
    </row>
    <row r="6" ht="10.5" customHeight="1">
      <c r="E6" s="10"/>
    </row>
    <row r="7" spans="1:15" ht="27" customHeight="1">
      <c r="A7" s="2"/>
      <c r="B7" s="213" t="s">
        <v>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14"/>
    </row>
    <row r="8" spans="1:15" ht="26.25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8.25" customHeight="1">
      <c r="A9" s="36" t="s">
        <v>4</v>
      </c>
      <c r="B9" s="25">
        <v>0</v>
      </c>
      <c r="C9" s="25">
        <v>0.6</v>
      </c>
      <c r="D9" s="25">
        <v>111.16</v>
      </c>
      <c r="E9" s="25">
        <v>24.409999999999997</v>
      </c>
      <c r="F9" s="25">
        <v>344.83</v>
      </c>
      <c r="G9" s="25">
        <v>115.2946</v>
      </c>
      <c r="H9" s="25">
        <v>207.1033</v>
      </c>
      <c r="I9" s="25">
        <v>363.6249999999999</v>
      </c>
      <c r="J9" s="25">
        <v>241.19</v>
      </c>
      <c r="K9" s="25">
        <v>1548.2582</v>
      </c>
      <c r="L9" s="25">
        <v>40.908</v>
      </c>
      <c r="M9" s="25">
        <v>36.67</v>
      </c>
      <c r="N9" s="25">
        <f aca="true" t="shared" si="0" ref="N9:N21">SUM(B9:M9)</f>
        <v>3034.0490999999997</v>
      </c>
      <c r="O9" s="37">
        <f>(+N9/$N$22)*100</f>
        <v>7.207331222385949</v>
      </c>
    </row>
    <row r="10" spans="1:15" ht="38.25" customHeight="1">
      <c r="A10" s="38" t="s">
        <v>5</v>
      </c>
      <c r="B10" s="26">
        <v>0</v>
      </c>
      <c r="C10" s="26">
        <v>24.986</v>
      </c>
      <c r="D10" s="26">
        <v>14</v>
      </c>
      <c r="E10" s="26">
        <v>18.41</v>
      </c>
      <c r="F10" s="26">
        <v>74.67</v>
      </c>
      <c r="G10" s="26">
        <v>379.561</v>
      </c>
      <c r="H10" s="26">
        <v>586.9399999999999</v>
      </c>
      <c r="I10" s="26">
        <v>2734.21</v>
      </c>
      <c r="J10" s="26">
        <v>267.65</v>
      </c>
      <c r="K10" s="26">
        <v>41.62</v>
      </c>
      <c r="L10" s="26">
        <v>1215.22</v>
      </c>
      <c r="M10" s="26">
        <v>0.14</v>
      </c>
      <c r="N10" s="26">
        <f t="shared" si="0"/>
        <v>5357.407</v>
      </c>
      <c r="O10" s="39">
        <f aca="true" t="shared" si="1" ref="O10:O22">(+N10/$N$22)*100</f>
        <v>12.726427776705737</v>
      </c>
    </row>
    <row r="11" spans="1:15" ht="38.25" customHeight="1">
      <c r="A11" s="38" t="s">
        <v>6</v>
      </c>
      <c r="B11" s="26">
        <v>0</v>
      </c>
      <c r="C11" s="26">
        <v>0</v>
      </c>
      <c r="D11" s="26">
        <v>0</v>
      </c>
      <c r="E11" s="26">
        <v>7</v>
      </c>
      <c r="F11" s="26">
        <v>0.5</v>
      </c>
      <c r="G11" s="26">
        <v>32.1</v>
      </c>
      <c r="H11" s="26">
        <v>38.05</v>
      </c>
      <c r="I11" s="26">
        <v>4.3</v>
      </c>
      <c r="J11" s="26">
        <v>0.6</v>
      </c>
      <c r="K11" s="26">
        <v>28.914</v>
      </c>
      <c r="L11" s="26">
        <v>0</v>
      </c>
      <c r="M11" s="26">
        <v>0</v>
      </c>
      <c r="N11" s="26">
        <f t="shared" si="0"/>
        <v>111.464</v>
      </c>
      <c r="O11" s="39">
        <f t="shared" si="1"/>
        <v>0.2647808064055481</v>
      </c>
    </row>
    <row r="12" spans="1:15" ht="38.25" customHeight="1">
      <c r="A12" s="38" t="s">
        <v>7</v>
      </c>
      <c r="B12" s="26">
        <v>0</v>
      </c>
      <c r="C12" s="26">
        <v>36.61</v>
      </c>
      <c r="D12" s="26">
        <v>144.34</v>
      </c>
      <c r="E12" s="26">
        <v>258.56</v>
      </c>
      <c r="F12" s="26">
        <v>540.3</v>
      </c>
      <c r="G12" s="26">
        <v>54.400000000000006</v>
      </c>
      <c r="H12" s="26">
        <v>678.88</v>
      </c>
      <c r="I12" s="26">
        <v>66.05999999999999</v>
      </c>
      <c r="J12" s="26">
        <v>0.7</v>
      </c>
      <c r="K12" s="26">
        <v>54.833000000000006</v>
      </c>
      <c r="L12" s="26">
        <v>3298.6086</v>
      </c>
      <c r="M12" s="26">
        <v>1.05</v>
      </c>
      <c r="N12" s="26">
        <f t="shared" si="0"/>
        <v>5134.341600000001</v>
      </c>
      <c r="O12" s="39">
        <f t="shared" si="1"/>
        <v>12.196539772568293</v>
      </c>
    </row>
    <row r="13" spans="1:15" ht="38.25" customHeight="1">
      <c r="A13" s="38" t="s">
        <v>8</v>
      </c>
      <c r="B13" s="26">
        <v>0</v>
      </c>
      <c r="C13" s="26">
        <v>0</v>
      </c>
      <c r="D13" s="26">
        <v>0.71</v>
      </c>
      <c r="E13" s="26">
        <v>2</v>
      </c>
      <c r="F13" s="26">
        <v>0</v>
      </c>
      <c r="G13" s="26">
        <v>3.9699999999999998</v>
      </c>
      <c r="H13" s="26">
        <v>7.5600000000000005</v>
      </c>
      <c r="I13" s="26">
        <v>1</v>
      </c>
      <c r="J13" s="26">
        <v>1.3</v>
      </c>
      <c r="K13" s="26">
        <v>0.3</v>
      </c>
      <c r="L13" s="26">
        <v>0</v>
      </c>
      <c r="M13" s="26">
        <v>0</v>
      </c>
      <c r="N13" s="26">
        <f t="shared" si="0"/>
        <v>16.84</v>
      </c>
      <c r="O13" s="39">
        <f t="shared" si="1"/>
        <v>0.04000312908086404</v>
      </c>
    </row>
    <row r="14" spans="1:15" ht="38.25" customHeight="1">
      <c r="A14" s="38" t="s">
        <v>9</v>
      </c>
      <c r="B14" s="26">
        <v>0</v>
      </c>
      <c r="C14" s="26">
        <v>0</v>
      </c>
      <c r="D14" s="26">
        <v>1.92</v>
      </c>
      <c r="E14" s="26">
        <v>3.5</v>
      </c>
      <c r="F14" s="26">
        <v>0</v>
      </c>
      <c r="G14" s="26">
        <v>17.981</v>
      </c>
      <c r="H14" s="26">
        <v>233.00530000000006</v>
      </c>
      <c r="I14" s="26">
        <v>1226.5699999999997</v>
      </c>
      <c r="J14" s="26">
        <v>0.6</v>
      </c>
      <c r="K14" s="26">
        <v>26.71</v>
      </c>
      <c r="L14" s="26">
        <v>0.8</v>
      </c>
      <c r="M14" s="26">
        <v>0</v>
      </c>
      <c r="N14" s="26">
        <f t="shared" si="0"/>
        <v>1511.0862999999997</v>
      </c>
      <c r="O14" s="39">
        <f t="shared" si="1"/>
        <v>3.5895594009041116</v>
      </c>
    </row>
    <row r="15" spans="1:15" ht="38.25" customHeight="1">
      <c r="A15" s="38" t="s">
        <v>10</v>
      </c>
      <c r="B15" s="26">
        <v>0</v>
      </c>
      <c r="C15" s="26">
        <v>27.7963</v>
      </c>
      <c r="D15" s="26">
        <v>2754.835000000001</v>
      </c>
      <c r="E15" s="26">
        <v>1242.6899999999998</v>
      </c>
      <c r="F15" s="26">
        <v>2402.92</v>
      </c>
      <c r="G15" s="26">
        <v>1008.4179999999996</v>
      </c>
      <c r="H15" s="26">
        <v>1045.5361000000003</v>
      </c>
      <c r="I15" s="26">
        <v>988.7528000000003</v>
      </c>
      <c r="J15" s="26">
        <v>73.68</v>
      </c>
      <c r="K15" s="26">
        <v>653.0599999999997</v>
      </c>
      <c r="L15" s="26">
        <v>0.0851</v>
      </c>
      <c r="M15" s="26">
        <v>0.01</v>
      </c>
      <c r="N15" s="26">
        <f t="shared" si="0"/>
        <v>10197.783300000001</v>
      </c>
      <c r="O15" s="39">
        <f t="shared" si="1"/>
        <v>24.224658057516613</v>
      </c>
    </row>
    <row r="16" spans="1:15" ht="38.25" customHeight="1">
      <c r="A16" s="38" t="s">
        <v>11</v>
      </c>
      <c r="B16" s="26">
        <v>0</v>
      </c>
      <c r="C16" s="26">
        <v>30.660000000000004</v>
      </c>
      <c r="D16" s="26">
        <v>10.879999999999999</v>
      </c>
      <c r="E16" s="26">
        <v>45.910000000000004</v>
      </c>
      <c r="F16" s="26">
        <v>39.6</v>
      </c>
      <c r="G16" s="26">
        <v>110.89</v>
      </c>
      <c r="H16" s="26">
        <v>273.5186</v>
      </c>
      <c r="I16" s="26">
        <v>238.19120000000004</v>
      </c>
      <c r="J16" s="26">
        <v>2.8</v>
      </c>
      <c r="K16" s="26">
        <v>2.6399999999999997</v>
      </c>
      <c r="L16" s="26">
        <v>3.8871</v>
      </c>
      <c r="M16" s="26">
        <v>15.13</v>
      </c>
      <c r="N16" s="26">
        <f t="shared" si="0"/>
        <v>774.1069</v>
      </c>
      <c r="O16" s="39">
        <f t="shared" si="1"/>
        <v>1.838877567879306</v>
      </c>
    </row>
    <row r="17" spans="1:15" ht="38.25" customHeight="1">
      <c r="A17" s="38" t="s">
        <v>12</v>
      </c>
      <c r="B17" s="26">
        <v>0</v>
      </c>
      <c r="C17" s="26">
        <v>1</v>
      </c>
      <c r="D17" s="26">
        <v>2.0300000000000002</v>
      </c>
      <c r="E17" s="26">
        <v>230.7</v>
      </c>
      <c r="F17" s="26">
        <v>7.23</v>
      </c>
      <c r="G17" s="26">
        <v>109.975</v>
      </c>
      <c r="H17" s="26">
        <v>1102.9679999999998</v>
      </c>
      <c r="I17" s="26">
        <v>74.31</v>
      </c>
      <c r="J17" s="26">
        <v>0.3045</v>
      </c>
      <c r="K17" s="26">
        <v>1.7</v>
      </c>
      <c r="L17" s="26">
        <v>0.0785</v>
      </c>
      <c r="M17" s="26">
        <v>0</v>
      </c>
      <c r="N17" s="26">
        <f t="shared" si="0"/>
        <v>1530.2959999999998</v>
      </c>
      <c r="O17" s="39">
        <f t="shared" si="1"/>
        <v>3.6351917113972636</v>
      </c>
    </row>
    <row r="18" spans="1:15" ht="38.25" customHeight="1">
      <c r="A18" s="38" t="s">
        <v>13</v>
      </c>
      <c r="B18" s="26">
        <v>0</v>
      </c>
      <c r="C18" s="26">
        <v>0.0332</v>
      </c>
      <c r="D18" s="26">
        <v>12.169999999999998</v>
      </c>
      <c r="E18" s="26">
        <v>45.449999999999996</v>
      </c>
      <c r="F18" s="26">
        <v>93.8</v>
      </c>
      <c r="G18" s="26">
        <v>237.52</v>
      </c>
      <c r="H18" s="26">
        <v>50.82000000000001</v>
      </c>
      <c r="I18" s="26">
        <v>9.399999999999999</v>
      </c>
      <c r="J18" s="26">
        <v>0</v>
      </c>
      <c r="K18" s="26">
        <v>0</v>
      </c>
      <c r="L18" s="26">
        <v>116.9141</v>
      </c>
      <c r="M18" s="26">
        <v>0.11</v>
      </c>
      <c r="N18" s="26">
        <f t="shared" si="0"/>
        <v>566.2173</v>
      </c>
      <c r="O18" s="39">
        <f t="shared" si="1"/>
        <v>1.3450394144725846</v>
      </c>
    </row>
    <row r="19" spans="1:15" ht="38.25" customHeight="1">
      <c r="A19" s="38" t="s">
        <v>14</v>
      </c>
      <c r="B19" s="26">
        <v>0</v>
      </c>
      <c r="C19" s="26">
        <v>17.0026</v>
      </c>
      <c r="D19" s="26">
        <v>1080.6599999999999</v>
      </c>
      <c r="E19" s="26">
        <v>809.85</v>
      </c>
      <c r="F19" s="26">
        <v>85.98999999999997</v>
      </c>
      <c r="G19" s="26">
        <v>182.90609999999998</v>
      </c>
      <c r="H19" s="26">
        <v>2909.632899999997</v>
      </c>
      <c r="I19" s="26">
        <v>6265.219800000003</v>
      </c>
      <c r="J19" s="26">
        <v>198.9943</v>
      </c>
      <c r="K19" s="26">
        <v>37.56</v>
      </c>
      <c r="L19" s="26">
        <v>6.0281</v>
      </c>
      <c r="M19" s="26">
        <v>0</v>
      </c>
      <c r="N19" s="26">
        <f t="shared" si="0"/>
        <v>11593.843799999999</v>
      </c>
      <c r="O19" s="39">
        <f t="shared" si="1"/>
        <v>27.54097565764699</v>
      </c>
    </row>
    <row r="20" spans="1:15" ht="38.25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2.29</v>
      </c>
      <c r="H20" s="26">
        <v>0.05</v>
      </c>
      <c r="I20" s="26">
        <v>5.6899999999999995</v>
      </c>
      <c r="J20" s="26">
        <v>0</v>
      </c>
      <c r="K20" s="26">
        <v>0.01</v>
      </c>
      <c r="L20" s="26">
        <v>0</v>
      </c>
      <c r="M20" s="26">
        <v>0</v>
      </c>
      <c r="N20" s="26">
        <f t="shared" si="0"/>
        <v>8.04</v>
      </c>
      <c r="O20" s="39">
        <f t="shared" si="1"/>
        <v>0.019098881105115612</v>
      </c>
    </row>
    <row r="21" spans="1:15" ht="38.25" customHeight="1">
      <c r="A21" s="40" t="s">
        <v>16</v>
      </c>
      <c r="B21" s="27">
        <v>103.6</v>
      </c>
      <c r="C21" s="27">
        <v>50.2932</v>
      </c>
      <c r="D21" s="27">
        <v>0</v>
      </c>
      <c r="E21" s="27">
        <v>0.2</v>
      </c>
      <c r="F21" s="27">
        <v>18.1</v>
      </c>
      <c r="G21" s="27">
        <v>126.16</v>
      </c>
      <c r="H21" s="27">
        <v>1112.0009</v>
      </c>
      <c r="I21" s="27">
        <v>253.809</v>
      </c>
      <c r="J21" s="27">
        <v>305.46</v>
      </c>
      <c r="K21" s="27">
        <v>29.71</v>
      </c>
      <c r="L21" s="27">
        <v>175.0385</v>
      </c>
      <c r="M21" s="27">
        <v>86.85999999999999</v>
      </c>
      <c r="N21" s="27">
        <f t="shared" si="0"/>
        <v>2261.2316</v>
      </c>
      <c r="O21" s="41">
        <f t="shared" si="1"/>
        <v>5.371516601931635</v>
      </c>
    </row>
    <row r="22" spans="1:15" ht="26.25" customHeight="1">
      <c r="A22" s="43" t="s">
        <v>41</v>
      </c>
      <c r="B22" s="44">
        <f>SUM(B9:B21)</f>
        <v>103.6</v>
      </c>
      <c r="C22" s="44">
        <f aca="true" t="shared" si="2" ref="C22:N22">SUM(C9:C21)</f>
        <v>188.98129999999998</v>
      </c>
      <c r="D22" s="44">
        <f t="shared" si="2"/>
        <v>4132.705000000002</v>
      </c>
      <c r="E22" s="44">
        <f t="shared" si="2"/>
        <v>2688.68</v>
      </c>
      <c r="F22" s="44">
        <f t="shared" si="2"/>
        <v>3607.94</v>
      </c>
      <c r="G22" s="44">
        <f t="shared" si="2"/>
        <v>2381.4656999999997</v>
      </c>
      <c r="H22" s="44">
        <f t="shared" si="2"/>
        <v>8246.065099999996</v>
      </c>
      <c r="I22" s="44">
        <f t="shared" si="2"/>
        <v>12231.137800000002</v>
      </c>
      <c r="J22" s="44">
        <f t="shared" si="2"/>
        <v>1093.2788</v>
      </c>
      <c r="K22" s="44">
        <f t="shared" si="2"/>
        <v>2425.3151999999995</v>
      </c>
      <c r="L22" s="44">
        <f t="shared" si="2"/>
        <v>4857.568</v>
      </c>
      <c r="M22" s="44">
        <f t="shared" si="2"/>
        <v>139.96999999999997</v>
      </c>
      <c r="N22" s="44">
        <f t="shared" si="2"/>
        <v>42096.7069</v>
      </c>
      <c r="O22" s="45">
        <f t="shared" si="1"/>
        <v>100</v>
      </c>
    </row>
  </sheetData>
  <sheetProtection/>
  <mergeCells count="3">
    <mergeCell ref="A4:N4"/>
    <mergeCell ref="A5:N5"/>
    <mergeCell ref="B7:O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I31" sqref="I31"/>
    </sheetView>
  </sheetViews>
  <sheetFormatPr defaultColWidth="11.421875" defaultRowHeight="12.75"/>
  <cols>
    <col min="1" max="1" width="90.421875" style="0" bestFit="1" customWidth="1"/>
    <col min="2" max="2" width="6.8515625" style="0" bestFit="1" customWidth="1"/>
    <col min="3" max="3" width="9.7109375" style="0" bestFit="1" customWidth="1"/>
    <col min="4" max="4" width="11.57421875" style="0" bestFit="1" customWidth="1"/>
    <col min="5" max="5" width="12.57421875" style="0" bestFit="1" customWidth="1"/>
    <col min="6" max="6" width="13.00390625" style="0" bestFit="1" customWidth="1"/>
    <col min="7" max="8" width="13.421875" style="0" bestFit="1" customWidth="1"/>
    <col min="9" max="9" width="13.00390625" style="0" bestFit="1" customWidth="1"/>
    <col min="10" max="10" width="9.28125" style="0" bestFit="1" customWidth="1"/>
    <col min="11" max="12" width="12.00390625" style="0" bestFit="1" customWidth="1"/>
    <col min="13" max="13" width="9.8515625" style="0" customWidth="1"/>
    <col min="14" max="14" width="14.421875" style="0" bestFit="1" customWidth="1"/>
    <col min="15" max="15" width="8.00390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257</v>
      </c>
    </row>
    <row r="4" spans="1:15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1"/>
    </row>
    <row r="5" spans="1:15" ht="18">
      <c r="A5" s="197" t="s">
        <v>260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1"/>
    </row>
    <row r="6" ht="10.5" customHeight="1">
      <c r="E6" s="10"/>
    </row>
    <row r="7" spans="1:15" ht="27" customHeight="1">
      <c r="A7" s="2"/>
      <c r="B7" s="213" t="s">
        <v>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14"/>
    </row>
    <row r="8" spans="1:15" ht="26.25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8.25" customHeight="1">
      <c r="A9" s="36" t="s">
        <v>4</v>
      </c>
      <c r="B9" s="25"/>
      <c r="C9" s="25">
        <v>2.2299999999999995</v>
      </c>
      <c r="D9" s="25">
        <v>207.79</v>
      </c>
      <c r="E9" s="25">
        <v>11.4</v>
      </c>
      <c r="F9" s="25">
        <v>690.61</v>
      </c>
      <c r="G9" s="25">
        <v>129.59750000000003</v>
      </c>
      <c r="H9" s="25">
        <v>219.449</v>
      </c>
      <c r="I9" s="25">
        <v>194.13</v>
      </c>
      <c r="J9" s="25">
        <v>56.3772</v>
      </c>
      <c r="K9" s="25">
        <v>693.4720000000001</v>
      </c>
      <c r="L9" s="25">
        <v>8.65</v>
      </c>
      <c r="M9" s="25">
        <v>0.58</v>
      </c>
      <c r="N9" s="25">
        <f aca="true" t="shared" si="0" ref="N9:N21">SUM(B9:M9)</f>
        <v>2214.2857000000004</v>
      </c>
      <c r="O9" s="37">
        <f>(+N9/$N$22)*100</f>
        <v>1.7211114509120593</v>
      </c>
    </row>
    <row r="10" spans="1:15" ht="38.25" customHeight="1">
      <c r="A10" s="38" t="s">
        <v>5</v>
      </c>
      <c r="B10" s="26"/>
      <c r="C10" s="26">
        <v>5.5600000000000005</v>
      </c>
      <c r="D10" s="26">
        <v>48.260000000000005</v>
      </c>
      <c r="E10" s="26">
        <v>272.72</v>
      </c>
      <c r="F10" s="26">
        <v>3691.4999999999995</v>
      </c>
      <c r="G10" s="26">
        <v>282.6036999999999</v>
      </c>
      <c r="H10" s="26">
        <v>815.1899</v>
      </c>
      <c r="I10" s="26">
        <v>1653.6</v>
      </c>
      <c r="J10" s="26">
        <v>210.49</v>
      </c>
      <c r="K10" s="26">
        <v>343.31</v>
      </c>
      <c r="L10" s="26">
        <v>3.3499999999999996</v>
      </c>
      <c r="M10" s="26">
        <v>2.04</v>
      </c>
      <c r="N10" s="26">
        <f t="shared" si="0"/>
        <v>7328.623600000001</v>
      </c>
      <c r="O10" s="39">
        <f aca="true" t="shared" si="1" ref="O10:O22">(+N10/$N$22)*100</f>
        <v>5.696364293633996</v>
      </c>
    </row>
    <row r="11" spans="1:15" ht="38.25" customHeight="1">
      <c r="A11" s="38" t="s">
        <v>6</v>
      </c>
      <c r="B11" s="26"/>
      <c r="C11" s="26">
        <v>0</v>
      </c>
      <c r="D11" s="26">
        <v>0</v>
      </c>
      <c r="E11" s="26">
        <v>0</v>
      </c>
      <c r="F11" s="26">
        <v>29.7</v>
      </c>
      <c r="G11" s="26">
        <v>14.65</v>
      </c>
      <c r="H11" s="26">
        <v>140.11</v>
      </c>
      <c r="I11" s="26">
        <v>6599.650000000001</v>
      </c>
      <c r="J11" s="26">
        <v>0.1</v>
      </c>
      <c r="K11" s="26">
        <v>1963.4900000000002</v>
      </c>
      <c r="L11" s="26">
        <v>0</v>
      </c>
      <c r="M11" s="26">
        <v>0</v>
      </c>
      <c r="N11" s="26">
        <f t="shared" si="0"/>
        <v>8747.7</v>
      </c>
      <c r="O11" s="39">
        <f t="shared" si="1"/>
        <v>6.79937852606076</v>
      </c>
    </row>
    <row r="12" spans="1:15" ht="38.25" customHeight="1">
      <c r="A12" s="38" t="s">
        <v>7</v>
      </c>
      <c r="B12" s="26"/>
      <c r="C12" s="26">
        <v>3.22</v>
      </c>
      <c r="D12" s="26">
        <v>1392.45</v>
      </c>
      <c r="E12" s="26">
        <v>605.6899999999999</v>
      </c>
      <c r="F12" s="26">
        <v>1122.8</v>
      </c>
      <c r="G12" s="26">
        <v>107.50000000000001</v>
      </c>
      <c r="H12" s="26">
        <v>237.2837</v>
      </c>
      <c r="I12" s="26">
        <v>190.73000000000002</v>
      </c>
      <c r="J12" s="26">
        <v>17.195</v>
      </c>
      <c r="K12" s="26">
        <v>21.330000000000005</v>
      </c>
      <c r="L12" s="26">
        <v>18</v>
      </c>
      <c r="M12" s="26">
        <v>0.943</v>
      </c>
      <c r="N12" s="26">
        <f t="shared" si="0"/>
        <v>3717.1417</v>
      </c>
      <c r="O12" s="39">
        <f t="shared" si="1"/>
        <v>2.889245567784102</v>
      </c>
    </row>
    <row r="13" spans="1:15" ht="38.25" customHeight="1">
      <c r="A13" s="38" t="s">
        <v>8</v>
      </c>
      <c r="B13" s="26"/>
      <c r="C13" s="26">
        <v>0</v>
      </c>
      <c r="D13" s="26">
        <v>0.02</v>
      </c>
      <c r="E13" s="26">
        <v>3</v>
      </c>
      <c r="F13" s="26">
        <v>3</v>
      </c>
      <c r="G13" s="26">
        <v>7.502</v>
      </c>
      <c r="H13" s="26">
        <v>34.8025</v>
      </c>
      <c r="I13" s="26">
        <v>0.8</v>
      </c>
      <c r="J13" s="26">
        <v>3.6</v>
      </c>
      <c r="K13" s="26">
        <v>0</v>
      </c>
      <c r="L13" s="26">
        <v>0</v>
      </c>
      <c r="M13" s="26">
        <v>0</v>
      </c>
      <c r="N13" s="26">
        <f t="shared" si="0"/>
        <v>52.7245</v>
      </c>
      <c r="O13" s="39">
        <f t="shared" si="1"/>
        <v>0.040981496061512225</v>
      </c>
    </row>
    <row r="14" spans="1:15" ht="38.25" customHeight="1">
      <c r="A14" s="38" t="s">
        <v>9</v>
      </c>
      <c r="B14" s="26"/>
      <c r="C14" s="26">
        <v>0</v>
      </c>
      <c r="D14" s="26">
        <v>0.03</v>
      </c>
      <c r="E14" s="26">
        <v>9.01</v>
      </c>
      <c r="F14" s="26">
        <v>15</v>
      </c>
      <c r="G14" s="26">
        <v>11.7</v>
      </c>
      <c r="H14" s="26">
        <v>647.9902999999997</v>
      </c>
      <c r="I14" s="26">
        <v>1081.6100000000001</v>
      </c>
      <c r="J14" s="26">
        <v>0</v>
      </c>
      <c r="K14" s="26">
        <v>28.599999999999998</v>
      </c>
      <c r="L14" s="26">
        <v>0</v>
      </c>
      <c r="M14" s="26">
        <v>0.01</v>
      </c>
      <c r="N14" s="26">
        <f t="shared" si="0"/>
        <v>1793.9502999999997</v>
      </c>
      <c r="O14" s="39">
        <f t="shared" si="1"/>
        <v>1.3943947719560863</v>
      </c>
    </row>
    <row r="15" spans="1:15" ht="38.25" customHeight="1">
      <c r="A15" s="38" t="s">
        <v>10</v>
      </c>
      <c r="B15" s="26"/>
      <c r="C15" s="26">
        <v>3.3</v>
      </c>
      <c r="D15" s="26">
        <v>949.0899999999981</v>
      </c>
      <c r="E15" s="26">
        <v>1375.1699999999983</v>
      </c>
      <c r="F15" s="26">
        <v>1567.47</v>
      </c>
      <c r="G15" s="26">
        <v>2651.447000000001</v>
      </c>
      <c r="H15" s="26">
        <v>4811.323400000001</v>
      </c>
      <c r="I15" s="26">
        <v>3562.090000000001</v>
      </c>
      <c r="J15" s="26">
        <v>357.77000000000004</v>
      </c>
      <c r="K15" s="26">
        <v>1276.455</v>
      </c>
      <c r="L15" s="26">
        <v>0</v>
      </c>
      <c r="M15" s="26">
        <v>0</v>
      </c>
      <c r="N15" s="26">
        <f t="shared" si="0"/>
        <v>16554.115400000002</v>
      </c>
      <c r="O15" s="39">
        <f t="shared" si="1"/>
        <v>12.867118987698682</v>
      </c>
    </row>
    <row r="16" spans="1:15" ht="38.25" customHeight="1">
      <c r="A16" s="38" t="s">
        <v>11</v>
      </c>
      <c r="B16" s="26"/>
      <c r="C16" s="26">
        <v>0.02</v>
      </c>
      <c r="D16" s="26">
        <v>695.2499999999999</v>
      </c>
      <c r="E16" s="26">
        <v>104.16999999999999</v>
      </c>
      <c r="F16" s="26">
        <v>108</v>
      </c>
      <c r="G16" s="26">
        <v>740.91</v>
      </c>
      <c r="H16" s="26">
        <v>261.21819999999997</v>
      </c>
      <c r="I16" s="26">
        <v>126.80999999999999</v>
      </c>
      <c r="J16" s="26">
        <v>7.3500000000000005</v>
      </c>
      <c r="K16" s="26">
        <v>1.1</v>
      </c>
      <c r="L16" s="26">
        <v>0</v>
      </c>
      <c r="M16" s="26">
        <v>0.52</v>
      </c>
      <c r="N16" s="26">
        <f t="shared" si="0"/>
        <v>2045.3481999999997</v>
      </c>
      <c r="O16" s="39">
        <f t="shared" si="1"/>
        <v>1.5898003623120394</v>
      </c>
    </row>
    <row r="17" spans="1:15" ht="38.25" customHeight="1">
      <c r="A17" s="38" t="s">
        <v>12</v>
      </c>
      <c r="B17" s="26"/>
      <c r="C17" s="26">
        <v>2</v>
      </c>
      <c r="D17" s="26">
        <v>161.03</v>
      </c>
      <c r="E17" s="26">
        <v>104.94</v>
      </c>
      <c r="F17" s="26">
        <v>1835.8000000000002</v>
      </c>
      <c r="G17" s="26">
        <v>2485.69</v>
      </c>
      <c r="H17" s="26">
        <v>412.82450000000006</v>
      </c>
      <c r="I17" s="26">
        <v>1023.46</v>
      </c>
      <c r="J17" s="26">
        <v>9.63</v>
      </c>
      <c r="K17" s="26">
        <v>245.7</v>
      </c>
      <c r="L17" s="26">
        <v>0</v>
      </c>
      <c r="M17" s="26">
        <v>0</v>
      </c>
      <c r="N17" s="26">
        <f t="shared" si="0"/>
        <v>6281.074500000001</v>
      </c>
      <c r="O17" s="39">
        <f t="shared" si="1"/>
        <v>4.882129368392587</v>
      </c>
    </row>
    <row r="18" spans="1:15" ht="38.25" customHeight="1">
      <c r="A18" s="38" t="s">
        <v>13</v>
      </c>
      <c r="B18" s="26"/>
      <c r="C18" s="26">
        <v>0</v>
      </c>
      <c r="D18" s="26">
        <v>9.6</v>
      </c>
      <c r="E18" s="26">
        <v>199.87</v>
      </c>
      <c r="F18" s="26">
        <v>341.8</v>
      </c>
      <c r="G18" s="26">
        <v>17.6</v>
      </c>
      <c r="H18" s="26">
        <v>428.11</v>
      </c>
      <c r="I18" s="26">
        <v>0.11</v>
      </c>
      <c r="J18" s="26">
        <v>1.1</v>
      </c>
      <c r="K18" s="26">
        <v>0.01</v>
      </c>
      <c r="L18" s="26">
        <v>0</v>
      </c>
      <c r="M18" s="26">
        <v>0</v>
      </c>
      <c r="N18" s="26">
        <f t="shared" si="0"/>
        <v>998.2</v>
      </c>
      <c r="O18" s="39">
        <f t="shared" si="1"/>
        <v>0.7758770470768146</v>
      </c>
    </row>
    <row r="19" spans="1:15" ht="38.25" customHeight="1">
      <c r="A19" s="38" t="s">
        <v>14</v>
      </c>
      <c r="B19" s="26"/>
      <c r="C19" s="26">
        <v>76.71</v>
      </c>
      <c r="D19" s="26">
        <v>615.37</v>
      </c>
      <c r="E19" s="26">
        <v>30.53</v>
      </c>
      <c r="F19" s="26">
        <v>760.6999999999999</v>
      </c>
      <c r="G19" s="26">
        <v>15735.125000000005</v>
      </c>
      <c r="H19" s="26">
        <v>15115.387800000015</v>
      </c>
      <c r="I19" s="26">
        <v>24923.370000000003</v>
      </c>
      <c r="J19" s="26">
        <v>51.4</v>
      </c>
      <c r="K19" s="26">
        <v>10.12</v>
      </c>
      <c r="L19" s="26">
        <v>0</v>
      </c>
      <c r="M19" s="26">
        <v>0</v>
      </c>
      <c r="N19" s="26">
        <f t="shared" si="0"/>
        <v>57318.71280000002</v>
      </c>
      <c r="O19" s="39">
        <f t="shared" si="1"/>
        <v>44.5524680720377</v>
      </c>
    </row>
    <row r="20" spans="1:15" ht="38.25" customHeight="1">
      <c r="A20" s="38" t="s">
        <v>15</v>
      </c>
      <c r="B20" s="26"/>
      <c r="C20" s="26">
        <v>0</v>
      </c>
      <c r="D20" s="26">
        <v>0.060000000000000005</v>
      </c>
      <c r="E20" s="26">
        <v>0</v>
      </c>
      <c r="F20" s="26">
        <v>0</v>
      </c>
      <c r="G20" s="26">
        <v>0.12000000000000001</v>
      </c>
      <c r="H20" s="26">
        <v>7420.442500000001</v>
      </c>
      <c r="I20" s="26">
        <v>823.04</v>
      </c>
      <c r="J20" s="26">
        <v>53.4</v>
      </c>
      <c r="K20" s="26">
        <v>50.99</v>
      </c>
      <c r="L20" s="26">
        <v>0</v>
      </c>
      <c r="M20" s="26">
        <v>0</v>
      </c>
      <c r="N20" s="26">
        <f t="shared" si="0"/>
        <v>8348.052500000002</v>
      </c>
      <c r="O20" s="39">
        <f t="shared" si="1"/>
        <v>6.488742058247066</v>
      </c>
    </row>
    <row r="21" spans="1:15" ht="38.25" customHeight="1">
      <c r="A21" s="40" t="s">
        <v>16</v>
      </c>
      <c r="B21" s="27"/>
      <c r="C21" s="27">
        <v>54.86000000000001</v>
      </c>
      <c r="D21" s="27">
        <v>159.07999999999998</v>
      </c>
      <c r="E21" s="27">
        <v>0</v>
      </c>
      <c r="F21" s="27">
        <v>64.4</v>
      </c>
      <c r="G21" s="27">
        <v>1312.5700000000002</v>
      </c>
      <c r="H21" s="27">
        <v>5344.837300000001</v>
      </c>
      <c r="I21" s="27">
        <v>5792.51</v>
      </c>
      <c r="J21" s="27">
        <v>24.68</v>
      </c>
      <c r="K21" s="27">
        <v>298.87799999999993</v>
      </c>
      <c r="L21" s="27">
        <f>153.294+49.3667</f>
        <v>202.66070000000002</v>
      </c>
      <c r="M21" s="27">
        <v>0</v>
      </c>
      <c r="N21" s="27">
        <f t="shared" si="0"/>
        <v>13254.476000000002</v>
      </c>
      <c r="O21" s="41">
        <f t="shared" si="1"/>
        <v>10.302387997826598</v>
      </c>
    </row>
    <row r="22" spans="1:15" ht="26.25" customHeight="1">
      <c r="A22" s="43" t="s">
        <v>41</v>
      </c>
      <c r="B22" s="44">
        <f>SUM(B9:B21)</f>
        <v>0</v>
      </c>
      <c r="C22" s="44">
        <f aca="true" t="shared" si="2" ref="C22:N22">SUM(C9:C21)</f>
        <v>147.9</v>
      </c>
      <c r="D22" s="44">
        <f t="shared" si="2"/>
        <v>4238.029999999998</v>
      </c>
      <c r="E22" s="44">
        <f t="shared" si="2"/>
        <v>2716.499999999998</v>
      </c>
      <c r="F22" s="44">
        <f t="shared" si="2"/>
        <v>10230.78</v>
      </c>
      <c r="G22" s="44">
        <f t="shared" si="2"/>
        <v>23497.015200000005</v>
      </c>
      <c r="H22" s="44">
        <f t="shared" si="2"/>
        <v>35888.96910000002</v>
      </c>
      <c r="I22" s="44">
        <f t="shared" si="2"/>
        <v>45971.91</v>
      </c>
      <c r="J22" s="44">
        <f t="shared" si="2"/>
        <v>793.0922</v>
      </c>
      <c r="K22" s="44">
        <f t="shared" si="2"/>
        <v>4933.455</v>
      </c>
      <c r="L22" s="44">
        <f t="shared" si="2"/>
        <v>232.66070000000002</v>
      </c>
      <c r="M22" s="44">
        <f t="shared" si="2"/>
        <v>4.093</v>
      </c>
      <c r="N22" s="44">
        <f t="shared" si="2"/>
        <v>128654.40520000004</v>
      </c>
      <c r="O22" s="45">
        <f t="shared" si="1"/>
        <v>100</v>
      </c>
    </row>
  </sheetData>
  <sheetProtection/>
  <mergeCells count="3">
    <mergeCell ref="A4:N4"/>
    <mergeCell ref="A5:N5"/>
    <mergeCell ref="B7:O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B37" sqref="B37"/>
    </sheetView>
  </sheetViews>
  <sheetFormatPr defaultColWidth="11.421875" defaultRowHeight="12.75"/>
  <cols>
    <col min="1" max="1" width="90.421875" style="0" bestFit="1" customWidth="1"/>
    <col min="2" max="2" width="6.8515625" style="0" bestFit="1" customWidth="1"/>
    <col min="3" max="3" width="9.7109375" style="0" bestFit="1" customWidth="1"/>
    <col min="4" max="4" width="11.57421875" style="0" bestFit="1" customWidth="1"/>
    <col min="5" max="5" width="12.57421875" style="0" bestFit="1" customWidth="1"/>
    <col min="6" max="6" width="10.7109375" style="0" bestFit="1" customWidth="1"/>
    <col min="7" max="7" width="13.421875" style="0" bestFit="1" customWidth="1"/>
    <col min="8" max="8" width="12.57421875" style="0" bestFit="1" customWidth="1"/>
    <col min="9" max="9" width="13.00390625" style="0" bestFit="1" customWidth="1"/>
    <col min="10" max="10" width="9.28125" style="0" bestFit="1" customWidth="1"/>
    <col min="11" max="12" width="12.00390625" style="0" bestFit="1" customWidth="1"/>
    <col min="13" max="13" width="6.421875" style="0" bestFit="1" customWidth="1"/>
    <col min="14" max="14" width="14.421875" style="0" bestFit="1" customWidth="1"/>
    <col min="15" max="15" width="8.00390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217</v>
      </c>
    </row>
    <row r="4" spans="1:15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1"/>
    </row>
    <row r="5" spans="1:15" ht="18">
      <c r="A5" s="197" t="s">
        <v>241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1"/>
    </row>
    <row r="6" ht="10.5" customHeight="1">
      <c r="E6" s="10"/>
    </row>
    <row r="7" spans="1:15" ht="27" customHeight="1">
      <c r="A7" s="2"/>
      <c r="B7" s="213" t="s">
        <v>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14"/>
    </row>
    <row r="8" spans="1:15" ht="26.25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8.25" customHeight="1">
      <c r="A9" s="36" t="s">
        <v>4</v>
      </c>
      <c r="B9" s="25"/>
      <c r="C9" s="25"/>
      <c r="D9" s="25">
        <v>45.82000000000001</v>
      </c>
      <c r="E9" s="25">
        <v>0.5</v>
      </c>
      <c r="F9" s="25"/>
      <c r="G9" s="25">
        <v>834.6775000000001</v>
      </c>
      <c r="H9" s="25">
        <v>800.5432999999999</v>
      </c>
      <c r="I9" s="25">
        <v>478.39999999999986</v>
      </c>
      <c r="J9" s="25">
        <v>15.020000000000001</v>
      </c>
      <c r="K9" s="25">
        <v>2093.6899999999996</v>
      </c>
      <c r="L9" s="25">
        <v>16.500000000000004</v>
      </c>
      <c r="M9" s="25">
        <v>0.01</v>
      </c>
      <c r="N9" s="25">
        <f aca="true" t="shared" si="0" ref="N9:N21">SUM(B9:M9)</f>
        <v>4285.1608</v>
      </c>
      <c r="O9" s="37">
        <f>(+N9/$N$22)*100</f>
        <v>4.042900350371769</v>
      </c>
    </row>
    <row r="10" spans="1:15" ht="38.25" customHeight="1">
      <c r="A10" s="38" t="s">
        <v>5</v>
      </c>
      <c r="B10" s="26"/>
      <c r="C10" s="26">
        <v>5.02</v>
      </c>
      <c r="D10" s="26">
        <v>91.44</v>
      </c>
      <c r="E10" s="26">
        <v>32</v>
      </c>
      <c r="F10" s="26">
        <v>1233.8</v>
      </c>
      <c r="G10" s="26">
        <v>487.12</v>
      </c>
      <c r="H10" s="26">
        <v>510.37510000000015</v>
      </c>
      <c r="I10" s="26">
        <v>2150.0499999999997</v>
      </c>
      <c r="J10" s="26">
        <v>25.62</v>
      </c>
      <c r="K10" s="26">
        <v>66.07000000000001</v>
      </c>
      <c r="L10" s="26">
        <v>221.60999999999999</v>
      </c>
      <c r="M10" s="26"/>
      <c r="N10" s="26">
        <f t="shared" si="0"/>
        <v>4823.105099999999</v>
      </c>
      <c r="O10" s="39">
        <f aca="true" t="shared" si="1" ref="O10:O22">(+N10/$N$22)*100</f>
        <v>4.550432109495136</v>
      </c>
    </row>
    <row r="11" spans="1:15" ht="38.25" customHeight="1">
      <c r="A11" s="38" t="s">
        <v>6</v>
      </c>
      <c r="B11" s="26"/>
      <c r="C11" s="26"/>
      <c r="D11" s="26"/>
      <c r="E11" s="26">
        <v>80</v>
      </c>
      <c r="F11" s="26"/>
      <c r="G11" s="26">
        <v>14.510000000000002</v>
      </c>
      <c r="H11" s="26">
        <v>127.375</v>
      </c>
      <c r="I11" s="26">
        <v>1068.6799999999998</v>
      </c>
      <c r="J11" s="26">
        <v>19.28</v>
      </c>
      <c r="K11" s="26">
        <v>188.6</v>
      </c>
      <c r="L11" s="26">
        <v>2</v>
      </c>
      <c r="M11" s="26"/>
      <c r="N11" s="26">
        <f t="shared" si="0"/>
        <v>1500.4449999999997</v>
      </c>
      <c r="O11" s="39">
        <f t="shared" si="1"/>
        <v>1.415617732761293</v>
      </c>
    </row>
    <row r="12" spans="1:15" ht="38.25" customHeight="1">
      <c r="A12" s="38" t="s">
        <v>7</v>
      </c>
      <c r="B12" s="26"/>
      <c r="C12" s="26">
        <v>28.01</v>
      </c>
      <c r="D12" s="26">
        <v>88.01</v>
      </c>
      <c r="E12" s="26">
        <v>5.84</v>
      </c>
      <c r="F12" s="26"/>
      <c r="G12" s="26">
        <v>72.67120000000001</v>
      </c>
      <c r="H12" s="26">
        <v>478.2693</v>
      </c>
      <c r="I12" s="26">
        <v>87.24</v>
      </c>
      <c r="J12" s="26">
        <v>4.7700000000000005</v>
      </c>
      <c r="K12" s="26">
        <v>415.36</v>
      </c>
      <c r="L12" s="26">
        <v>186.68</v>
      </c>
      <c r="M12" s="26">
        <v>0.01</v>
      </c>
      <c r="N12" s="26">
        <f t="shared" si="0"/>
        <v>1366.8605000000002</v>
      </c>
      <c r="O12" s="39">
        <f t="shared" si="1"/>
        <v>1.2895853976726692</v>
      </c>
    </row>
    <row r="13" spans="1:15" ht="38.25" customHeight="1">
      <c r="A13" s="38" t="s">
        <v>8</v>
      </c>
      <c r="B13" s="26"/>
      <c r="C13" s="26"/>
      <c r="D13" s="26"/>
      <c r="E13" s="26">
        <v>5.31</v>
      </c>
      <c r="F13" s="26"/>
      <c r="G13" s="26">
        <v>1.512</v>
      </c>
      <c r="H13" s="26">
        <v>7.36</v>
      </c>
      <c r="I13" s="26"/>
      <c r="J13" s="26"/>
      <c r="K13" s="26"/>
      <c r="L13" s="26"/>
      <c r="M13" s="26"/>
      <c r="N13" s="26">
        <f t="shared" si="0"/>
        <v>14.181999999999999</v>
      </c>
      <c r="O13" s="39">
        <f t="shared" si="1"/>
        <v>0.013380224324130947</v>
      </c>
    </row>
    <row r="14" spans="1:15" ht="38.25" customHeight="1">
      <c r="A14" s="38" t="s">
        <v>9</v>
      </c>
      <c r="B14" s="26"/>
      <c r="C14" s="26"/>
      <c r="D14" s="26">
        <v>2.96</v>
      </c>
      <c r="E14" s="26">
        <v>13.34</v>
      </c>
      <c r="F14" s="26">
        <v>2.15</v>
      </c>
      <c r="G14" s="26">
        <v>7.8149999999999995</v>
      </c>
      <c r="H14" s="26">
        <v>332.2325000000001</v>
      </c>
      <c r="I14" s="26">
        <v>571.12</v>
      </c>
      <c r="J14" s="26"/>
      <c r="K14" s="26"/>
      <c r="L14" s="26">
        <v>42.69</v>
      </c>
      <c r="M14" s="26"/>
      <c r="N14" s="26">
        <f t="shared" si="0"/>
        <v>972.3075000000001</v>
      </c>
      <c r="O14" s="39">
        <f t="shared" si="1"/>
        <v>0.9173383487544038</v>
      </c>
    </row>
    <row r="15" spans="1:15" ht="38.25" customHeight="1">
      <c r="A15" s="38" t="s">
        <v>10</v>
      </c>
      <c r="B15" s="26"/>
      <c r="C15" s="26">
        <v>4.93</v>
      </c>
      <c r="D15" s="26">
        <v>4527.780000000007</v>
      </c>
      <c r="E15" s="26">
        <v>19569.83999999994</v>
      </c>
      <c r="F15" s="26">
        <v>3542.7299999999987</v>
      </c>
      <c r="G15" s="26">
        <v>1331.1916999999992</v>
      </c>
      <c r="H15" s="26">
        <v>3670.555500000005</v>
      </c>
      <c r="I15" s="26">
        <v>716.63</v>
      </c>
      <c r="J15" s="26">
        <v>73.29999999999998</v>
      </c>
      <c r="K15" s="26">
        <v>1164.2299999999996</v>
      </c>
      <c r="L15" s="26">
        <v>3055.57</v>
      </c>
      <c r="M15" s="26"/>
      <c r="N15" s="26">
        <f t="shared" si="0"/>
        <v>37656.757199999956</v>
      </c>
      <c r="O15" s="39">
        <f t="shared" si="1"/>
        <v>35.527842240539606</v>
      </c>
    </row>
    <row r="16" spans="1:15" ht="38.25" customHeight="1">
      <c r="A16" s="38" t="s">
        <v>11</v>
      </c>
      <c r="B16" s="26"/>
      <c r="C16" s="26">
        <v>278.62</v>
      </c>
      <c r="D16" s="26">
        <v>15.539999999999997</v>
      </c>
      <c r="E16" s="26">
        <v>19.770000000000003</v>
      </c>
      <c r="F16" s="26">
        <v>9.6</v>
      </c>
      <c r="G16" s="26">
        <v>188.11850000000004</v>
      </c>
      <c r="H16" s="26">
        <v>1059.5720999999999</v>
      </c>
      <c r="I16" s="26">
        <v>19.939999999999998</v>
      </c>
      <c r="J16" s="26">
        <v>17.21</v>
      </c>
      <c r="K16" s="26"/>
      <c r="L16" s="26">
        <v>21.2</v>
      </c>
      <c r="M16" s="26"/>
      <c r="N16" s="26">
        <f t="shared" si="0"/>
        <v>1629.5706</v>
      </c>
      <c r="O16" s="39">
        <f t="shared" si="1"/>
        <v>1.5374432505999622</v>
      </c>
    </row>
    <row r="17" spans="1:15" ht="38.25" customHeight="1">
      <c r="A17" s="38" t="s">
        <v>12</v>
      </c>
      <c r="B17" s="26"/>
      <c r="C17" s="26">
        <v>2.23</v>
      </c>
      <c r="D17" s="26">
        <v>35.02</v>
      </c>
      <c r="E17" s="26">
        <v>46.18000000000001</v>
      </c>
      <c r="F17" s="26">
        <v>90.5</v>
      </c>
      <c r="G17" s="26">
        <v>18244.322799999998</v>
      </c>
      <c r="H17" s="26">
        <v>1762.4945</v>
      </c>
      <c r="I17" s="26">
        <v>35.75</v>
      </c>
      <c r="J17" s="26">
        <v>53.400000000000006</v>
      </c>
      <c r="K17" s="26">
        <v>2.4</v>
      </c>
      <c r="L17" s="26">
        <v>3.6700000000000004</v>
      </c>
      <c r="M17" s="26"/>
      <c r="N17" s="26">
        <f t="shared" si="0"/>
        <v>20275.9673</v>
      </c>
      <c r="O17" s="39">
        <f t="shared" si="1"/>
        <v>19.129670770183594</v>
      </c>
    </row>
    <row r="18" spans="1:15" ht="38.25" customHeight="1">
      <c r="A18" s="38" t="s">
        <v>13</v>
      </c>
      <c r="B18" s="26"/>
      <c r="C18" s="26">
        <v>1.06</v>
      </c>
      <c r="D18" s="26">
        <v>198.6</v>
      </c>
      <c r="E18" s="26">
        <v>729.6</v>
      </c>
      <c r="F18" s="26">
        <v>11</v>
      </c>
      <c r="G18" s="26">
        <v>2.26</v>
      </c>
      <c r="H18" s="26">
        <v>216.54999999999998</v>
      </c>
      <c r="I18" s="26">
        <v>9.77</v>
      </c>
      <c r="J18" s="26">
        <v>0.1</v>
      </c>
      <c r="K18" s="26">
        <v>1.41</v>
      </c>
      <c r="L18" s="26"/>
      <c r="M18" s="26">
        <v>1</v>
      </c>
      <c r="N18" s="26">
        <f t="shared" si="0"/>
        <v>1171.35</v>
      </c>
      <c r="O18" s="39">
        <f t="shared" si="1"/>
        <v>1.1051280328635444</v>
      </c>
    </row>
    <row r="19" spans="1:15" ht="38.25" customHeight="1">
      <c r="A19" s="38" t="s">
        <v>14</v>
      </c>
      <c r="B19" s="26"/>
      <c r="C19" s="26">
        <v>11.389999999999997</v>
      </c>
      <c r="D19" s="26">
        <v>1385.2099999999998</v>
      </c>
      <c r="E19" s="26">
        <v>759.5400000000001</v>
      </c>
      <c r="F19" s="26">
        <v>6.4</v>
      </c>
      <c r="G19" s="26">
        <v>2029.8921999999998</v>
      </c>
      <c r="H19" s="26">
        <v>7473.173900000026</v>
      </c>
      <c r="I19" s="26">
        <v>7802.310200000002</v>
      </c>
      <c r="J19" s="26">
        <v>9.4</v>
      </c>
      <c r="K19" s="26">
        <v>70.3</v>
      </c>
      <c r="L19" s="26">
        <v>0.22</v>
      </c>
      <c r="M19" s="26"/>
      <c r="N19" s="26">
        <f t="shared" si="0"/>
        <v>19547.836300000028</v>
      </c>
      <c r="O19" s="39">
        <f t="shared" si="1"/>
        <v>18.442704466604873</v>
      </c>
    </row>
    <row r="20" spans="1:15" ht="38.25" customHeight="1">
      <c r="A20" s="38" t="s">
        <v>15</v>
      </c>
      <c r="B20" s="26"/>
      <c r="C20" s="26"/>
      <c r="D20" s="26"/>
      <c r="E20" s="26"/>
      <c r="F20" s="26"/>
      <c r="G20" s="26">
        <v>898.5</v>
      </c>
      <c r="H20" s="26">
        <v>868.7225000000001</v>
      </c>
      <c r="I20" s="26">
        <v>2.6499999999999995</v>
      </c>
      <c r="J20" s="26"/>
      <c r="K20" s="26"/>
      <c r="L20" s="26"/>
      <c r="M20" s="26"/>
      <c r="N20" s="26">
        <f t="shared" si="0"/>
        <v>1769.8725000000002</v>
      </c>
      <c r="O20" s="39">
        <f t="shared" si="1"/>
        <v>1.669813219229337</v>
      </c>
    </row>
    <row r="21" spans="1:15" ht="38.25" customHeight="1">
      <c r="A21" s="40" t="s">
        <v>16</v>
      </c>
      <c r="B21" s="27"/>
      <c r="C21" s="27">
        <v>217.67</v>
      </c>
      <c r="D21" s="27">
        <v>961.1</v>
      </c>
      <c r="E21" s="27">
        <v>0</v>
      </c>
      <c r="F21" s="27">
        <v>315</v>
      </c>
      <c r="G21" s="27">
        <v>2750.7260000000006</v>
      </c>
      <c r="H21" s="27">
        <v>1894.6930999999993</v>
      </c>
      <c r="I21" s="27">
        <v>4758.120000000005</v>
      </c>
      <c r="J21" s="27">
        <v>38</v>
      </c>
      <c r="K21" s="27">
        <v>33.97</v>
      </c>
      <c r="L21" s="27">
        <v>9.53</v>
      </c>
      <c r="M21" s="27">
        <v>0.02</v>
      </c>
      <c r="N21" s="27">
        <f t="shared" si="0"/>
        <v>10978.829100000006</v>
      </c>
      <c r="O21" s="41">
        <f t="shared" si="1"/>
        <v>10.358143856599689</v>
      </c>
    </row>
    <row r="22" spans="1:15" ht="26.25" customHeight="1">
      <c r="A22" s="43" t="s">
        <v>41</v>
      </c>
      <c r="B22" s="44">
        <f>SUM(B9:B21)</f>
        <v>0</v>
      </c>
      <c r="C22" s="44">
        <f aca="true" t="shared" si="2" ref="C22:N22">SUM(C9:C21)</f>
        <v>548.93</v>
      </c>
      <c r="D22" s="44">
        <f t="shared" si="2"/>
        <v>7351.480000000008</v>
      </c>
      <c r="E22" s="44">
        <f t="shared" si="2"/>
        <v>21261.91999999994</v>
      </c>
      <c r="F22" s="44">
        <f t="shared" si="2"/>
        <v>5211.1799999999985</v>
      </c>
      <c r="G22" s="44">
        <f t="shared" si="2"/>
        <v>26863.316899999998</v>
      </c>
      <c r="H22" s="44">
        <f t="shared" si="2"/>
        <v>19201.91680000003</v>
      </c>
      <c r="I22" s="44">
        <f t="shared" si="2"/>
        <v>17700.660200000006</v>
      </c>
      <c r="J22" s="44">
        <f t="shared" si="2"/>
        <v>256.1</v>
      </c>
      <c r="K22" s="44">
        <f t="shared" si="2"/>
        <v>4036.0299999999993</v>
      </c>
      <c r="L22" s="44">
        <f t="shared" si="2"/>
        <v>3559.67</v>
      </c>
      <c r="M22" s="44">
        <f t="shared" si="2"/>
        <v>1.04</v>
      </c>
      <c r="N22" s="44">
        <f t="shared" si="2"/>
        <v>105992.24389999999</v>
      </c>
      <c r="O22" s="45">
        <f t="shared" si="1"/>
        <v>100</v>
      </c>
    </row>
  </sheetData>
  <sheetProtection/>
  <mergeCells count="3">
    <mergeCell ref="A4:N4"/>
    <mergeCell ref="A5:N5"/>
    <mergeCell ref="B7:O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5" zoomScaleNormal="75" zoomScalePageLayoutView="0" workbookViewId="0" topLeftCell="A1">
      <selection activeCell="N26" sqref="N26"/>
    </sheetView>
  </sheetViews>
  <sheetFormatPr defaultColWidth="11.421875" defaultRowHeight="12.75"/>
  <cols>
    <col min="1" max="1" width="90.421875" style="0" bestFit="1" customWidth="1"/>
    <col min="2" max="2" width="6.8515625" style="0" bestFit="1" customWidth="1"/>
    <col min="3" max="3" width="8.57421875" style="0" bestFit="1" customWidth="1"/>
    <col min="4" max="4" width="8.8515625" style="0" bestFit="1" customWidth="1"/>
    <col min="5" max="5" width="9.28125" style="0" bestFit="1" customWidth="1"/>
    <col min="6" max="6" width="10.00390625" style="0" bestFit="1" customWidth="1"/>
    <col min="7" max="7" width="9.7109375" style="0" bestFit="1" customWidth="1"/>
    <col min="8" max="8" width="10.421875" style="0" bestFit="1" customWidth="1"/>
    <col min="9" max="9" width="9.7109375" style="0" bestFit="1" customWidth="1"/>
    <col min="10" max="10" width="8.00390625" style="0" bestFit="1" customWidth="1"/>
    <col min="11" max="11" width="8.8515625" style="0" bestFit="1" customWidth="1"/>
    <col min="12" max="12" width="8.00390625" style="0" bestFit="1" customWidth="1"/>
    <col min="13" max="13" width="10.00390625" style="0" bestFit="1" customWidth="1"/>
    <col min="14" max="14" width="10.8515625" style="0" bestFit="1" customWidth="1"/>
    <col min="15" max="15" width="8.00390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15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1"/>
    </row>
    <row r="5" spans="1:15" ht="18">
      <c r="A5" s="197" t="s">
        <v>164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1"/>
    </row>
    <row r="6" ht="10.5" customHeight="1">
      <c r="E6" s="10"/>
    </row>
    <row r="7" spans="1:15" ht="27" customHeight="1">
      <c r="A7" s="2"/>
      <c r="B7" s="213" t="s">
        <v>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14"/>
    </row>
    <row r="8" spans="1:15" ht="26.25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8.25" customHeight="1">
      <c r="A9" s="36" t="s">
        <v>4</v>
      </c>
      <c r="B9" s="25">
        <v>0</v>
      </c>
      <c r="C9" s="25">
        <v>0</v>
      </c>
      <c r="D9" s="25">
        <v>155.26999999999995</v>
      </c>
      <c r="E9" s="25">
        <v>2.2</v>
      </c>
      <c r="F9" s="25">
        <v>5.3</v>
      </c>
      <c r="G9" s="25">
        <v>201.60000000000005</v>
      </c>
      <c r="H9" s="25">
        <v>144.08999999999997</v>
      </c>
      <c r="I9" s="25">
        <v>154.26</v>
      </c>
      <c r="J9" s="25">
        <v>20.94</v>
      </c>
      <c r="K9" s="25">
        <v>279.13</v>
      </c>
      <c r="L9" s="25">
        <v>0</v>
      </c>
      <c r="M9" s="25">
        <v>0</v>
      </c>
      <c r="N9" s="25">
        <f aca="true" t="shared" si="0" ref="N9:N21">SUM(B9:M9)</f>
        <v>962.7900000000001</v>
      </c>
      <c r="O9" s="37">
        <f>+N9/$N$22</f>
        <v>0.056274052760733904</v>
      </c>
    </row>
    <row r="10" spans="1:15" ht="38.25" customHeight="1">
      <c r="A10" s="38" t="s">
        <v>5</v>
      </c>
      <c r="B10" s="26">
        <v>0</v>
      </c>
      <c r="C10" s="26">
        <v>26</v>
      </c>
      <c r="D10" s="26">
        <v>136.32000000000008</v>
      </c>
      <c r="E10" s="26">
        <v>20.8</v>
      </c>
      <c r="F10" s="26">
        <v>397.65000000000003</v>
      </c>
      <c r="G10" s="26">
        <v>115.02</v>
      </c>
      <c r="H10" s="26">
        <v>947.4619999999996</v>
      </c>
      <c r="I10" s="26">
        <v>201.888</v>
      </c>
      <c r="J10" s="26">
        <v>28.06</v>
      </c>
      <c r="K10" s="26">
        <v>9.45</v>
      </c>
      <c r="L10" s="26">
        <v>47.5</v>
      </c>
      <c r="M10" s="26">
        <v>0</v>
      </c>
      <c r="N10" s="26">
        <f t="shared" si="0"/>
        <v>1930.1499999999996</v>
      </c>
      <c r="O10" s="39">
        <f aca="true" t="shared" si="1" ref="O10:O21">+N10/$N$22</f>
        <v>0.11281521716691129</v>
      </c>
    </row>
    <row r="11" spans="1:15" ht="38.25" customHeight="1">
      <c r="A11" s="38" t="s">
        <v>6</v>
      </c>
      <c r="B11" s="26">
        <v>0</v>
      </c>
      <c r="C11" s="26">
        <v>0</v>
      </c>
      <c r="D11" s="26">
        <v>0</v>
      </c>
      <c r="E11" s="26">
        <v>131.10000000000002</v>
      </c>
      <c r="F11" s="26">
        <v>7</v>
      </c>
      <c r="G11" s="26">
        <v>4.8</v>
      </c>
      <c r="H11" s="26">
        <v>64.02000000000001</v>
      </c>
      <c r="I11" s="26">
        <v>16.119999999999997</v>
      </c>
      <c r="J11" s="26">
        <v>5.15</v>
      </c>
      <c r="K11" s="26">
        <v>18.38</v>
      </c>
      <c r="L11" s="26">
        <v>0</v>
      </c>
      <c r="M11" s="26">
        <v>0</v>
      </c>
      <c r="N11" s="26">
        <f t="shared" si="0"/>
        <v>246.57000000000005</v>
      </c>
      <c r="O11" s="39">
        <f t="shared" si="1"/>
        <v>0.014411754577025272</v>
      </c>
    </row>
    <row r="12" spans="1:15" ht="38.25" customHeight="1">
      <c r="A12" s="38" t="s">
        <v>7</v>
      </c>
      <c r="B12" s="26">
        <v>0</v>
      </c>
      <c r="C12" s="26">
        <v>15.739999999999998</v>
      </c>
      <c r="D12" s="26">
        <v>290.29</v>
      </c>
      <c r="E12" s="26">
        <v>131.45</v>
      </c>
      <c r="F12" s="26">
        <v>16.8</v>
      </c>
      <c r="G12" s="26">
        <v>79.42000000000002</v>
      </c>
      <c r="H12" s="26">
        <v>146.14480000000003</v>
      </c>
      <c r="I12" s="26">
        <v>74.51999999999998</v>
      </c>
      <c r="J12" s="26">
        <v>3.22</v>
      </c>
      <c r="K12" s="26">
        <v>58.74999999999998</v>
      </c>
      <c r="L12" s="26">
        <v>0</v>
      </c>
      <c r="M12" s="26">
        <v>0.01</v>
      </c>
      <c r="N12" s="26">
        <f t="shared" si="0"/>
        <v>816.3448000000001</v>
      </c>
      <c r="O12" s="39">
        <f t="shared" si="1"/>
        <v>0.04771448638451871</v>
      </c>
    </row>
    <row r="13" spans="1:15" ht="38.25" customHeight="1">
      <c r="A13" s="38" t="s">
        <v>8</v>
      </c>
      <c r="B13" s="26">
        <v>0</v>
      </c>
      <c r="C13" s="26">
        <v>0</v>
      </c>
      <c r="D13" s="26">
        <v>0</v>
      </c>
      <c r="E13" s="26">
        <v>7</v>
      </c>
      <c r="F13" s="26">
        <v>1.2</v>
      </c>
      <c r="G13" s="26">
        <v>2.88</v>
      </c>
      <c r="H13" s="26">
        <v>7.200000000000001</v>
      </c>
      <c r="I13" s="26">
        <v>1.15</v>
      </c>
      <c r="J13" s="26">
        <v>0</v>
      </c>
      <c r="K13" s="26">
        <v>0</v>
      </c>
      <c r="L13" s="26">
        <v>0</v>
      </c>
      <c r="M13" s="26">
        <v>0</v>
      </c>
      <c r="N13" s="26">
        <f t="shared" si="0"/>
        <v>19.43</v>
      </c>
      <c r="O13" s="39">
        <f t="shared" si="1"/>
        <v>0.0011356628601679076</v>
      </c>
    </row>
    <row r="14" spans="1:15" ht="38.25" customHeight="1">
      <c r="A14" s="38" t="s">
        <v>9</v>
      </c>
      <c r="B14" s="26">
        <v>0</v>
      </c>
      <c r="C14" s="26">
        <v>0</v>
      </c>
      <c r="D14" s="26">
        <v>0.75</v>
      </c>
      <c r="E14" s="26">
        <v>80.1</v>
      </c>
      <c r="F14" s="26">
        <v>0.1</v>
      </c>
      <c r="G14" s="26">
        <v>5.13</v>
      </c>
      <c r="H14" s="26">
        <v>10.491699999999998</v>
      </c>
      <c r="I14" s="26">
        <v>94.78000000000002</v>
      </c>
      <c r="J14" s="26">
        <v>0</v>
      </c>
      <c r="K14" s="26">
        <v>0.01</v>
      </c>
      <c r="L14" s="26">
        <v>0</v>
      </c>
      <c r="M14" s="26">
        <v>0</v>
      </c>
      <c r="N14" s="26">
        <f t="shared" si="0"/>
        <v>191.36169999999998</v>
      </c>
      <c r="O14" s="39">
        <f t="shared" si="1"/>
        <v>0.011184888087935824</v>
      </c>
    </row>
    <row r="15" spans="1:15" ht="38.25" customHeight="1">
      <c r="A15" s="38" t="s">
        <v>10</v>
      </c>
      <c r="B15" s="26">
        <v>0</v>
      </c>
      <c r="C15" s="26">
        <v>2.27</v>
      </c>
      <c r="D15" s="26">
        <v>1605.1269999999954</v>
      </c>
      <c r="E15" s="26">
        <v>649.5199999999999</v>
      </c>
      <c r="F15" s="26">
        <v>959.2900000000001</v>
      </c>
      <c r="G15" s="26">
        <v>606.1099999999998</v>
      </c>
      <c r="H15" s="26">
        <v>515.5034999999999</v>
      </c>
      <c r="I15" s="26">
        <v>217.357</v>
      </c>
      <c r="J15" s="26">
        <v>30.9</v>
      </c>
      <c r="K15" s="26">
        <v>54.47999999999998</v>
      </c>
      <c r="L15" s="26">
        <v>0</v>
      </c>
      <c r="M15" s="26">
        <v>0</v>
      </c>
      <c r="N15" s="26">
        <f t="shared" si="0"/>
        <v>4640.557499999994</v>
      </c>
      <c r="O15" s="39">
        <f t="shared" si="1"/>
        <v>0.2712356563676597</v>
      </c>
    </row>
    <row r="16" spans="1:15" ht="38.25" customHeight="1">
      <c r="A16" s="38" t="s">
        <v>11</v>
      </c>
      <c r="B16" s="26">
        <v>0</v>
      </c>
      <c r="C16" s="26">
        <v>19.950000000000003</v>
      </c>
      <c r="D16" s="26">
        <v>51.78999999999999</v>
      </c>
      <c r="E16" s="26">
        <v>27.92</v>
      </c>
      <c r="F16" s="26">
        <v>20.6</v>
      </c>
      <c r="G16" s="26">
        <v>103.29</v>
      </c>
      <c r="H16" s="26">
        <v>74.57339999999999</v>
      </c>
      <c r="I16" s="26">
        <v>29.62</v>
      </c>
      <c r="J16" s="26">
        <v>0.21</v>
      </c>
      <c r="K16" s="26">
        <v>0</v>
      </c>
      <c r="L16" s="26">
        <v>0</v>
      </c>
      <c r="M16" s="26">
        <v>0</v>
      </c>
      <c r="N16" s="26">
        <f t="shared" si="0"/>
        <v>327.9534</v>
      </c>
      <c r="O16" s="39">
        <f t="shared" si="1"/>
        <v>0.019168527856190932</v>
      </c>
    </row>
    <row r="17" spans="1:15" ht="38.25" customHeight="1">
      <c r="A17" s="38" t="s">
        <v>12</v>
      </c>
      <c r="B17" s="26">
        <v>0</v>
      </c>
      <c r="C17" s="26">
        <v>2</v>
      </c>
      <c r="D17" s="26">
        <v>75.25999999999999</v>
      </c>
      <c r="E17" s="26">
        <v>16.409999999999997</v>
      </c>
      <c r="F17" s="26">
        <v>771.4</v>
      </c>
      <c r="G17" s="26">
        <v>76.25</v>
      </c>
      <c r="H17" s="26">
        <v>129.13999999999996</v>
      </c>
      <c r="I17" s="26">
        <v>11.19</v>
      </c>
      <c r="J17" s="26">
        <v>2.6</v>
      </c>
      <c r="K17" s="26">
        <v>3.1</v>
      </c>
      <c r="L17" s="26">
        <v>0</v>
      </c>
      <c r="M17" s="26">
        <v>0</v>
      </c>
      <c r="N17" s="26">
        <f t="shared" si="0"/>
        <v>1087.3499999999997</v>
      </c>
      <c r="O17" s="39">
        <f t="shared" si="1"/>
        <v>0.06355445244485712</v>
      </c>
    </row>
    <row r="18" spans="1:15" ht="38.25" customHeight="1">
      <c r="A18" s="38" t="s">
        <v>13</v>
      </c>
      <c r="B18" s="26">
        <v>0</v>
      </c>
      <c r="C18" s="26">
        <v>0</v>
      </c>
      <c r="D18" s="26">
        <v>33.56</v>
      </c>
      <c r="E18" s="26">
        <v>65.7</v>
      </c>
      <c r="F18" s="26">
        <v>109</v>
      </c>
      <c r="G18" s="26">
        <v>23.979999999999997</v>
      </c>
      <c r="H18" s="26">
        <v>12.816</v>
      </c>
      <c r="I18" s="26">
        <v>11.650000000000002</v>
      </c>
      <c r="J18" s="26">
        <v>0.1</v>
      </c>
      <c r="K18" s="26">
        <v>0</v>
      </c>
      <c r="L18" s="26">
        <v>0</v>
      </c>
      <c r="M18" s="26">
        <v>0</v>
      </c>
      <c r="N18" s="26">
        <f t="shared" si="0"/>
        <v>256.806</v>
      </c>
      <c r="O18" s="39">
        <f t="shared" si="1"/>
        <v>0.015010037903668536</v>
      </c>
    </row>
    <row r="19" spans="1:15" ht="38.25" customHeight="1">
      <c r="A19" s="38" t="s">
        <v>14</v>
      </c>
      <c r="B19" s="26">
        <v>0</v>
      </c>
      <c r="C19" s="26">
        <v>65.25</v>
      </c>
      <c r="D19" s="26">
        <v>1433.5599999999986</v>
      </c>
      <c r="E19" s="26">
        <v>113.65000000000002</v>
      </c>
      <c r="F19" s="26">
        <v>197.01</v>
      </c>
      <c r="G19" s="26">
        <v>157.65750000000006</v>
      </c>
      <c r="H19" s="26">
        <v>905.200799999996</v>
      </c>
      <c r="I19" s="26">
        <v>1157.9538999999988</v>
      </c>
      <c r="J19" s="26">
        <v>8.05</v>
      </c>
      <c r="K19" s="26">
        <v>4.949999999999999</v>
      </c>
      <c r="L19" s="26">
        <v>0</v>
      </c>
      <c r="M19" s="26">
        <v>0</v>
      </c>
      <c r="N19" s="26">
        <f t="shared" si="0"/>
        <v>4043.2821999999933</v>
      </c>
      <c r="O19" s="39">
        <f t="shared" si="1"/>
        <v>0.2363255495480176</v>
      </c>
    </row>
    <row r="20" spans="1:15" ht="38.25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0.3627000000000001</v>
      </c>
      <c r="I20" s="26">
        <v>1.22</v>
      </c>
      <c r="J20" s="26">
        <v>0</v>
      </c>
      <c r="K20" s="26">
        <v>0</v>
      </c>
      <c r="L20" s="26">
        <v>0</v>
      </c>
      <c r="M20" s="26">
        <v>0</v>
      </c>
      <c r="N20" s="26">
        <f t="shared" si="0"/>
        <v>1.5827</v>
      </c>
      <c r="O20" s="39">
        <f t="shared" si="1"/>
        <v>9.25071337512994E-05</v>
      </c>
    </row>
    <row r="21" spans="1:15" ht="38.25" customHeight="1">
      <c r="A21" s="40" t="s">
        <v>16</v>
      </c>
      <c r="B21" s="27">
        <v>0</v>
      </c>
      <c r="C21" s="27">
        <v>153.07999999999998</v>
      </c>
      <c r="D21" s="27">
        <v>157.61</v>
      </c>
      <c r="E21" s="27">
        <v>39.31000000000001</v>
      </c>
      <c r="F21" s="27">
        <v>0</v>
      </c>
      <c r="G21" s="27">
        <v>900.11</v>
      </c>
      <c r="H21" s="27">
        <v>79.98209999999997</v>
      </c>
      <c r="I21" s="27">
        <v>407.17</v>
      </c>
      <c r="J21" s="27">
        <v>21.450000000000003</v>
      </c>
      <c r="K21" s="27">
        <v>217.17000000000002</v>
      </c>
      <c r="L21" s="27">
        <v>317.8104000000001</v>
      </c>
      <c r="M21" s="27">
        <v>291.08</v>
      </c>
      <c r="N21" s="27">
        <f t="shared" si="0"/>
        <v>2584.7725</v>
      </c>
      <c r="O21" s="41">
        <f t="shared" si="1"/>
        <v>0.15107720690856163</v>
      </c>
    </row>
    <row r="22" spans="1:15" ht="26.25" customHeight="1">
      <c r="A22" s="43" t="s">
        <v>41</v>
      </c>
      <c r="B22" s="44">
        <f>SUM(B9:B21)</f>
        <v>0</v>
      </c>
      <c r="C22" s="44">
        <f aca="true" t="shared" si="2" ref="C22:N22">SUM(C9:C21)</f>
        <v>284.28999999999996</v>
      </c>
      <c r="D22" s="44">
        <f t="shared" si="2"/>
        <v>3939.536999999994</v>
      </c>
      <c r="E22" s="44">
        <f t="shared" si="2"/>
        <v>1285.16</v>
      </c>
      <c r="F22" s="44">
        <f t="shared" si="2"/>
        <v>2485.3500000000004</v>
      </c>
      <c r="G22" s="44">
        <f t="shared" si="2"/>
        <v>2276.2475</v>
      </c>
      <c r="H22" s="44">
        <f t="shared" si="2"/>
        <v>3036.986999999996</v>
      </c>
      <c r="I22" s="44">
        <f t="shared" si="2"/>
        <v>2378.878899999999</v>
      </c>
      <c r="J22" s="44">
        <f t="shared" si="2"/>
        <v>120.67999999999998</v>
      </c>
      <c r="K22" s="44">
        <f t="shared" si="2"/>
        <v>645.42</v>
      </c>
      <c r="L22" s="44">
        <f t="shared" si="2"/>
        <v>365.3104000000001</v>
      </c>
      <c r="M22" s="44">
        <f t="shared" si="2"/>
        <v>291.09</v>
      </c>
      <c r="N22" s="44">
        <f t="shared" si="2"/>
        <v>17108.95079999999</v>
      </c>
      <c r="O22" s="45">
        <f>SUM(O9:O21)</f>
        <v>0.9999999999999998</v>
      </c>
    </row>
  </sheetData>
  <sheetProtection/>
  <mergeCells count="3">
    <mergeCell ref="A4:N4"/>
    <mergeCell ref="A5:N5"/>
    <mergeCell ref="B7:O7"/>
  </mergeCells>
  <printOptions/>
  <pageMargins left="0.7" right="0.7" top="0.75" bottom="0.75" header="0.3" footer="0.3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6.8515625" style="0" bestFit="1" customWidth="1"/>
    <col min="3" max="3" width="8.57421875" style="0" bestFit="1" customWidth="1"/>
    <col min="4" max="4" width="8.8515625" style="0" bestFit="1" customWidth="1"/>
    <col min="5" max="5" width="9.28125" style="0" bestFit="1" customWidth="1"/>
    <col min="6" max="6" width="10.00390625" style="0" bestFit="1" customWidth="1"/>
    <col min="7" max="7" width="9.7109375" style="0" bestFit="1" customWidth="1"/>
    <col min="8" max="8" width="10.421875" style="0" bestFit="1" customWidth="1"/>
    <col min="9" max="9" width="9.7109375" style="0" bestFit="1" customWidth="1"/>
    <col min="10" max="10" width="8.00390625" style="0" bestFit="1" customWidth="1"/>
    <col min="11" max="11" width="8.8515625" style="0" bestFit="1" customWidth="1"/>
    <col min="12" max="12" width="8.00390625" style="0" bestFit="1" customWidth="1"/>
    <col min="13" max="13" width="10.00390625" style="0" bestFit="1" customWidth="1"/>
    <col min="14" max="14" width="10.8515625" style="0" bestFit="1" customWidth="1"/>
    <col min="15" max="15" width="8.00390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15" ht="18">
      <c r="A4" s="197" t="s">
        <v>161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1"/>
    </row>
    <row r="5" spans="1:15" ht="18">
      <c r="A5" s="197" t="s">
        <v>163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1"/>
    </row>
    <row r="6" ht="10.5" customHeight="1">
      <c r="E6" s="10"/>
    </row>
    <row r="7" spans="1:15" ht="27" customHeight="1">
      <c r="A7" s="2"/>
      <c r="B7" s="213" t="s">
        <v>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14"/>
    </row>
    <row r="8" spans="1:15" ht="26.25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8.25" customHeight="1">
      <c r="A9" s="36" t="s">
        <v>4</v>
      </c>
      <c r="B9" s="25">
        <v>0</v>
      </c>
      <c r="C9" s="25">
        <v>0.8</v>
      </c>
      <c r="D9" s="25">
        <v>60.03</v>
      </c>
      <c r="E9" s="25">
        <v>12.12</v>
      </c>
      <c r="F9" s="25">
        <v>14</v>
      </c>
      <c r="G9" s="25">
        <v>174.35</v>
      </c>
      <c r="H9" s="25">
        <v>240.92</v>
      </c>
      <c r="I9" s="25">
        <v>353.94</v>
      </c>
      <c r="J9" s="25">
        <v>10.15</v>
      </c>
      <c r="K9" s="25">
        <v>9</v>
      </c>
      <c r="L9" s="25">
        <v>120.05</v>
      </c>
      <c r="M9" s="25">
        <v>1.01</v>
      </c>
      <c r="N9" s="25">
        <f aca="true" t="shared" si="0" ref="N9:N21">SUM(B9:M9)</f>
        <v>996.37</v>
      </c>
      <c r="O9" s="37">
        <f>+N9/$N$22</f>
        <v>0.01103651919591375</v>
      </c>
    </row>
    <row r="10" spans="1:15" ht="38.25" customHeight="1">
      <c r="A10" s="38" t="s">
        <v>5</v>
      </c>
      <c r="B10" s="26">
        <v>0</v>
      </c>
      <c r="C10" s="26">
        <v>16.02</v>
      </c>
      <c r="D10" s="26">
        <v>28.54</v>
      </c>
      <c r="E10" s="26">
        <v>54.2</v>
      </c>
      <c r="F10" s="26">
        <v>129.25</v>
      </c>
      <c r="G10" s="26">
        <v>159.86</v>
      </c>
      <c r="H10" s="26">
        <v>672.66</v>
      </c>
      <c r="I10" s="26">
        <v>253.91</v>
      </c>
      <c r="J10" s="26">
        <v>6.65</v>
      </c>
      <c r="K10" s="26">
        <v>187.06</v>
      </c>
      <c r="L10" s="26">
        <v>82.62</v>
      </c>
      <c r="M10" s="26">
        <v>0.5</v>
      </c>
      <c r="N10" s="26">
        <f t="shared" si="0"/>
        <v>1591.27</v>
      </c>
      <c r="O10" s="39">
        <f aca="true" t="shared" si="1" ref="O10:O21">+N10/$N$22</f>
        <v>0.01762606451507138</v>
      </c>
    </row>
    <row r="11" spans="1:15" ht="38.25" customHeight="1">
      <c r="A11" s="38" t="s">
        <v>6</v>
      </c>
      <c r="B11" s="26">
        <v>0</v>
      </c>
      <c r="C11" s="26">
        <v>0</v>
      </c>
      <c r="D11" s="26">
        <v>0</v>
      </c>
      <c r="E11" s="26">
        <v>0</v>
      </c>
      <c r="F11" s="26">
        <v>2460</v>
      </c>
      <c r="G11" s="26">
        <v>649.54</v>
      </c>
      <c r="H11" s="26">
        <v>39.69</v>
      </c>
      <c r="I11" s="26">
        <v>1291.17</v>
      </c>
      <c r="J11" s="26">
        <v>0</v>
      </c>
      <c r="K11" s="26">
        <v>99.45</v>
      </c>
      <c r="L11" s="26">
        <v>0</v>
      </c>
      <c r="M11" s="26">
        <v>0</v>
      </c>
      <c r="N11" s="26">
        <f t="shared" si="0"/>
        <v>4539.849999999999</v>
      </c>
      <c r="O11" s="39">
        <f t="shared" si="1"/>
        <v>0.0502866823284212</v>
      </c>
    </row>
    <row r="12" spans="1:15" ht="38.25" customHeight="1">
      <c r="A12" s="38" t="s">
        <v>7</v>
      </c>
      <c r="B12" s="26">
        <v>0</v>
      </c>
      <c r="C12" s="26">
        <v>234.01</v>
      </c>
      <c r="D12" s="26">
        <v>166.86</v>
      </c>
      <c r="E12" s="26">
        <v>80.42</v>
      </c>
      <c r="F12" s="26">
        <v>20.4</v>
      </c>
      <c r="G12" s="26">
        <v>111.17</v>
      </c>
      <c r="H12" s="26">
        <v>317.98</v>
      </c>
      <c r="I12" s="26">
        <v>72.26</v>
      </c>
      <c r="J12" s="26">
        <v>1</v>
      </c>
      <c r="K12" s="26">
        <v>229.52</v>
      </c>
      <c r="L12" s="26">
        <v>0.06</v>
      </c>
      <c r="M12" s="26">
        <v>0</v>
      </c>
      <c r="N12" s="26">
        <f t="shared" si="0"/>
        <v>1233.68</v>
      </c>
      <c r="O12" s="39">
        <f t="shared" si="1"/>
        <v>0.01366513745056041</v>
      </c>
    </row>
    <row r="13" spans="1:15" ht="38.25" customHeight="1">
      <c r="A13" s="38" t="s">
        <v>8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39.8</v>
      </c>
      <c r="H13" s="26">
        <v>5.66</v>
      </c>
      <c r="I13" s="26">
        <v>7.98</v>
      </c>
      <c r="J13" s="26">
        <v>0</v>
      </c>
      <c r="K13" s="26">
        <v>1.25</v>
      </c>
      <c r="L13" s="26">
        <v>0</v>
      </c>
      <c r="M13" s="26">
        <v>0</v>
      </c>
      <c r="N13" s="26">
        <f t="shared" si="0"/>
        <v>54.69</v>
      </c>
      <c r="O13" s="39">
        <f t="shared" si="1"/>
        <v>0.000605786238871627</v>
      </c>
    </row>
    <row r="14" spans="1:15" ht="38.25" customHeight="1">
      <c r="A14" s="38" t="s">
        <v>9</v>
      </c>
      <c r="B14" s="26">
        <v>0</v>
      </c>
      <c r="C14" s="26">
        <v>0</v>
      </c>
      <c r="D14" s="26">
        <v>0.7</v>
      </c>
      <c r="E14" s="26">
        <v>36.1</v>
      </c>
      <c r="F14" s="26">
        <v>0.3</v>
      </c>
      <c r="G14" s="26">
        <v>144.5</v>
      </c>
      <c r="H14" s="26">
        <v>60.39</v>
      </c>
      <c r="I14" s="26">
        <v>20.99</v>
      </c>
      <c r="J14" s="26">
        <v>0</v>
      </c>
      <c r="K14" s="26">
        <v>0.01</v>
      </c>
      <c r="L14" s="26">
        <v>0</v>
      </c>
      <c r="M14" s="26">
        <v>0.01</v>
      </c>
      <c r="N14" s="26">
        <f t="shared" si="0"/>
        <v>263</v>
      </c>
      <c r="O14" s="39">
        <f t="shared" si="1"/>
        <v>0.002913179389709963</v>
      </c>
    </row>
    <row r="15" spans="1:15" ht="38.25" customHeight="1">
      <c r="A15" s="38" t="s">
        <v>10</v>
      </c>
      <c r="B15" s="26">
        <v>30</v>
      </c>
      <c r="C15" s="26">
        <v>0.62</v>
      </c>
      <c r="D15" s="26">
        <v>839.6399999999991</v>
      </c>
      <c r="E15" s="26">
        <v>941.85</v>
      </c>
      <c r="F15" s="26">
        <v>6691.1</v>
      </c>
      <c r="G15" s="26">
        <v>1165.94</v>
      </c>
      <c r="H15" s="26">
        <v>612.22</v>
      </c>
      <c r="I15" s="26">
        <v>266.32</v>
      </c>
      <c r="J15" s="26">
        <v>8</v>
      </c>
      <c r="K15" s="26">
        <v>144.42</v>
      </c>
      <c r="L15" s="26">
        <v>1.57</v>
      </c>
      <c r="M15" s="26">
        <v>17606.64</v>
      </c>
      <c r="N15" s="26">
        <f t="shared" si="0"/>
        <v>28308.32</v>
      </c>
      <c r="O15" s="39">
        <f t="shared" si="1"/>
        <v>0.31356355278066295</v>
      </c>
    </row>
    <row r="16" spans="1:15" ht="38.25" customHeight="1">
      <c r="A16" s="38" t="s">
        <v>11</v>
      </c>
      <c r="B16" s="26">
        <v>0</v>
      </c>
      <c r="C16" s="26">
        <v>200.67</v>
      </c>
      <c r="D16" s="26">
        <v>47.49</v>
      </c>
      <c r="E16" s="26">
        <v>0.81</v>
      </c>
      <c r="F16" s="26">
        <v>2.2</v>
      </c>
      <c r="G16" s="26">
        <v>70</v>
      </c>
      <c r="H16" s="26">
        <v>273.32</v>
      </c>
      <c r="I16" s="26">
        <v>64.66</v>
      </c>
      <c r="J16" s="26">
        <v>0</v>
      </c>
      <c r="K16" s="26">
        <v>8.58</v>
      </c>
      <c r="L16" s="26">
        <v>4.65</v>
      </c>
      <c r="M16" s="26">
        <v>0.01</v>
      </c>
      <c r="N16" s="26">
        <f t="shared" si="0"/>
        <v>672.39</v>
      </c>
      <c r="O16" s="39">
        <f t="shared" si="1"/>
        <v>0.007447880949988906</v>
      </c>
    </row>
    <row r="17" spans="1:15" ht="38.25" customHeight="1">
      <c r="A17" s="38" t="s">
        <v>12</v>
      </c>
      <c r="B17" s="26">
        <v>0</v>
      </c>
      <c r="C17" s="26">
        <v>91.71</v>
      </c>
      <c r="D17" s="26">
        <v>78.88</v>
      </c>
      <c r="E17" s="26">
        <v>3.9</v>
      </c>
      <c r="F17" s="26">
        <v>191.75</v>
      </c>
      <c r="G17" s="26">
        <v>494.91</v>
      </c>
      <c r="H17" s="26">
        <v>6369.97</v>
      </c>
      <c r="I17" s="26">
        <v>612.91</v>
      </c>
      <c r="J17" s="26">
        <v>0</v>
      </c>
      <c r="K17" s="26">
        <v>0.4</v>
      </c>
      <c r="L17" s="26">
        <v>0</v>
      </c>
      <c r="M17" s="26">
        <v>0</v>
      </c>
      <c r="N17" s="26">
        <f t="shared" si="0"/>
        <v>7844.43</v>
      </c>
      <c r="O17" s="39">
        <f t="shared" si="1"/>
        <v>0.08689061520921114</v>
      </c>
    </row>
    <row r="18" spans="1:15" ht="38.25" customHeight="1">
      <c r="A18" s="38" t="s">
        <v>13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f t="shared" si="0"/>
        <v>0</v>
      </c>
      <c r="O18" s="39">
        <f t="shared" si="1"/>
        <v>0</v>
      </c>
    </row>
    <row r="19" spans="1:15" ht="38.25" customHeight="1">
      <c r="A19" s="38" t="s">
        <v>14</v>
      </c>
      <c r="B19" s="26">
        <v>0</v>
      </c>
      <c r="C19" s="26">
        <v>66.27</v>
      </c>
      <c r="D19" s="26">
        <v>2779.57</v>
      </c>
      <c r="E19" s="26">
        <v>168.96</v>
      </c>
      <c r="F19" s="26">
        <v>825.1</v>
      </c>
      <c r="G19" s="26">
        <v>337.92</v>
      </c>
      <c r="H19" s="26">
        <v>27528.81</v>
      </c>
      <c r="I19" s="26">
        <v>5184.13</v>
      </c>
      <c r="J19" s="26">
        <v>0</v>
      </c>
      <c r="K19" s="26">
        <v>300.19</v>
      </c>
      <c r="L19" s="26">
        <v>12.06</v>
      </c>
      <c r="M19" s="26">
        <v>0</v>
      </c>
      <c r="N19" s="26">
        <f t="shared" si="0"/>
        <v>37203.01</v>
      </c>
      <c r="O19" s="39">
        <f t="shared" si="1"/>
        <v>0.41208761204248545</v>
      </c>
    </row>
    <row r="20" spans="1:15" ht="38.25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5.71</v>
      </c>
      <c r="H20" s="26">
        <v>4.04</v>
      </c>
      <c r="I20" s="26">
        <v>5.76</v>
      </c>
      <c r="J20" s="26">
        <v>0</v>
      </c>
      <c r="K20" s="26">
        <v>1.34</v>
      </c>
      <c r="L20" s="26">
        <v>55</v>
      </c>
      <c r="M20" s="26">
        <v>0</v>
      </c>
      <c r="N20" s="26">
        <f t="shared" si="0"/>
        <v>71.85</v>
      </c>
      <c r="O20" s="39">
        <f t="shared" si="1"/>
        <v>0.0007958628865044139</v>
      </c>
    </row>
    <row r="21" spans="1:15" ht="38.25" customHeight="1">
      <c r="A21" s="40" t="s">
        <v>16</v>
      </c>
      <c r="B21" s="27">
        <v>0</v>
      </c>
      <c r="C21" s="27">
        <v>403.61</v>
      </c>
      <c r="D21" s="27">
        <v>192.45</v>
      </c>
      <c r="E21" s="27">
        <v>0.01</v>
      </c>
      <c r="F21" s="27">
        <v>0</v>
      </c>
      <c r="G21" s="27">
        <v>4598.85</v>
      </c>
      <c r="H21" s="27">
        <v>1467.15</v>
      </c>
      <c r="I21" s="27">
        <v>596.42</v>
      </c>
      <c r="J21" s="27">
        <v>200.06</v>
      </c>
      <c r="K21" s="27">
        <v>37.1</v>
      </c>
      <c r="L21" s="27">
        <v>4.86</v>
      </c>
      <c r="M21" s="27">
        <v>0</v>
      </c>
      <c r="N21" s="27">
        <f t="shared" si="0"/>
        <v>7500.51</v>
      </c>
      <c r="O21" s="41">
        <f t="shared" si="1"/>
        <v>0.08308110701259877</v>
      </c>
    </row>
    <row r="22" spans="1:15" ht="26.25" customHeight="1">
      <c r="A22" s="43" t="s">
        <v>41</v>
      </c>
      <c r="B22" s="44">
        <f>SUM(B9:B21)</f>
        <v>30</v>
      </c>
      <c r="C22" s="44">
        <f aca="true" t="shared" si="2" ref="C22:N22">SUM(C9:C21)</f>
        <v>1013.71</v>
      </c>
      <c r="D22" s="44">
        <f t="shared" si="2"/>
        <v>4194.159999999999</v>
      </c>
      <c r="E22" s="44">
        <f t="shared" si="2"/>
        <v>1298.3700000000001</v>
      </c>
      <c r="F22" s="44">
        <f t="shared" si="2"/>
        <v>10334.100000000002</v>
      </c>
      <c r="G22" s="44">
        <f t="shared" si="2"/>
        <v>7952.55</v>
      </c>
      <c r="H22" s="44">
        <f t="shared" si="2"/>
        <v>37592.810000000005</v>
      </c>
      <c r="I22" s="44">
        <f t="shared" si="2"/>
        <v>8730.45</v>
      </c>
      <c r="J22" s="44">
        <f t="shared" si="2"/>
        <v>225.86</v>
      </c>
      <c r="K22" s="44">
        <f t="shared" si="2"/>
        <v>1018.3199999999999</v>
      </c>
      <c r="L22" s="44">
        <f t="shared" si="2"/>
        <v>280.87</v>
      </c>
      <c r="M22" s="44">
        <f t="shared" si="2"/>
        <v>17608.17</v>
      </c>
      <c r="N22" s="44">
        <f t="shared" si="2"/>
        <v>90279.37000000001</v>
      </c>
      <c r="O22" s="45">
        <f>SUM(O9:O21)</f>
        <v>0.9999999999999999</v>
      </c>
    </row>
  </sheetData>
  <sheetProtection/>
  <mergeCells count="3">
    <mergeCell ref="A4:N4"/>
    <mergeCell ref="A5:N5"/>
    <mergeCell ref="B7:O7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Haltenhoff D.</dc:creator>
  <cp:keywords/>
  <dc:description/>
  <cp:lastModifiedBy>Claudia Tobar</cp:lastModifiedBy>
  <cp:lastPrinted>2018-09-12T16:50:27Z</cp:lastPrinted>
  <dcterms:created xsi:type="dcterms:W3CDTF">2008-01-23T18:57:54Z</dcterms:created>
  <dcterms:modified xsi:type="dcterms:W3CDTF">2018-09-12T17:13:44Z</dcterms:modified>
  <cp:category/>
  <cp:version/>
  <cp:contentType/>
  <cp:contentStatus/>
</cp:coreProperties>
</file>