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8070" tabRatio="964" activeTab="0"/>
  </bookViews>
  <sheets>
    <sheet name="Historico" sheetId="1" r:id="rId1"/>
    <sheet name="Consolidado" sheetId="2" r:id="rId2"/>
    <sheet name="2016 C" sheetId="3" r:id="rId3"/>
    <sheet name="2015 C" sheetId="4" r:id="rId4"/>
    <sheet name="2014 C" sheetId="5" r:id="rId5"/>
    <sheet name="2013 C" sheetId="6" r:id="rId6"/>
    <sheet name="2012 C" sheetId="7" r:id="rId7"/>
    <sheet name="2011 C" sheetId="8" r:id="rId8"/>
    <sheet name="2010 C" sheetId="9" r:id="rId9"/>
    <sheet name="2009 C" sheetId="10" r:id="rId10"/>
    <sheet name="2008 C" sheetId="11" r:id="rId11"/>
    <sheet name="2007 C" sheetId="12" r:id="rId12"/>
    <sheet name="2006 C" sheetId="13" r:id="rId13"/>
    <sheet name="2005 C" sheetId="14" r:id="rId14"/>
    <sheet name="2004 C" sheetId="15" r:id="rId15"/>
    <sheet name="2003 C" sheetId="16" r:id="rId16"/>
    <sheet name="2002 C" sheetId="17" r:id="rId17"/>
    <sheet name="2001 C " sheetId="18" r:id="rId18"/>
    <sheet name="2000 C" sheetId="19" r:id="rId19"/>
    <sheet name="1999 C" sheetId="20" r:id="rId20"/>
    <sheet name="1998 C" sheetId="21" r:id="rId21"/>
    <sheet name="1997 C" sheetId="22" r:id="rId22"/>
    <sheet name="1996 C" sheetId="23" r:id="rId23"/>
    <sheet name="1995 C" sheetId="24" r:id="rId24"/>
    <sheet name="1994 C" sheetId="25" r:id="rId25"/>
    <sheet name="1993 C" sheetId="26" r:id="rId26"/>
    <sheet name="1992 C" sheetId="27" r:id="rId27"/>
    <sheet name="1991 C" sheetId="28" r:id="rId28"/>
    <sheet name="1990 C" sheetId="29" r:id="rId29"/>
    <sheet name="1989 C" sheetId="30" r:id="rId30"/>
    <sheet name="1988 C" sheetId="31" r:id="rId31"/>
    <sheet name="1987 C" sheetId="32" r:id="rId32"/>
    <sheet name="1986 C" sheetId="33" r:id="rId33"/>
    <sheet name="1985 C" sheetId="34" r:id="rId34"/>
  </sheets>
  <definedNames/>
  <calcPr fullCalcOnLoad="1"/>
</workbook>
</file>

<file path=xl/sharedStrings.xml><?xml version="1.0" encoding="utf-8"?>
<sst xmlns="http://schemas.openxmlformats.org/spreadsheetml/2006/main" count="1352" uniqueCount="112">
  <si>
    <t>OCURRENCIA Y DAÑO DE INCENDIOS FORESTALES</t>
  </si>
  <si>
    <t>TEMPORADA 2006 - 2007</t>
  </si>
  <si>
    <t>CONAF (*)</t>
  </si>
  <si>
    <t>SUPERFICIE AFECTADA (ha)</t>
  </si>
  <si>
    <t>TOTAL</t>
  </si>
  <si>
    <t>REGION</t>
  </si>
  <si>
    <t>PLANTACIONES</t>
  </si>
  <si>
    <t>VEGETACION NATURAL</t>
  </si>
  <si>
    <t>OTRAS</t>
  </si>
  <si>
    <t>EUCALIPTO</t>
  </si>
  <si>
    <t>ARBOLADO</t>
  </si>
  <si>
    <t>MATORRAL</t>
  </si>
  <si>
    <t>PASTIZAL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</si>
  <si>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</si>
  <si>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</si>
  <si>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</si>
  <si>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</si>
  <si>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</si>
  <si>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</si>
  <si>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</si>
  <si>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</si>
  <si>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</si>
  <si>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</si>
  <si>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</si>
  <si>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TEMPORADA 2005 - 2006</t>
  </si>
  <si>
    <t>TEMPORADA 2004 - 2005</t>
  </si>
  <si>
    <t>TEMPORADA 2003 - 2004</t>
  </si>
  <si>
    <t>TEMPORADA 2002 - 2003</t>
  </si>
  <si>
    <t>TEMPORADA 2001 - 2002</t>
  </si>
  <si>
    <t>TEMPORADA 2000 - 2001</t>
  </si>
  <si>
    <t>TEMPORADA 1999 - 2000</t>
  </si>
  <si>
    <t>TEMPORADA 1998 - 1999</t>
  </si>
  <si>
    <t>TEMPORADA 1997 - 1998</t>
  </si>
  <si>
    <t>TEMPORADA 1996 - 1997</t>
  </si>
  <si>
    <t>CONAF</t>
  </si>
  <si>
    <t>TEMPORADA 1995 - 1996</t>
  </si>
  <si>
    <t>TEMPORADA 1994 - 1995</t>
  </si>
  <si>
    <t>TEMPORADA 2007 - 2008</t>
  </si>
  <si>
    <t>XIV</t>
  </si>
  <si>
    <t>TEMPORADA 2008- 2009</t>
  </si>
  <si>
    <t>CORPORACION NACIONAL FORESTAL</t>
  </si>
  <si>
    <t>TEMPORADA 1993 - 1994</t>
  </si>
  <si>
    <t>TEMPORADA 1992 - 1993</t>
  </si>
  <si>
    <t>TEMPORADA 1991 - 1992</t>
  </si>
  <si>
    <t>TEMPORADA 1990 - 1991</t>
  </si>
  <si>
    <t>Se incluye Empresas Forestales</t>
  </si>
  <si>
    <t>TEMPORADA 1989 - 1990</t>
  </si>
  <si>
    <t>TEMPORADA 1988 - 1989</t>
  </si>
  <si>
    <t>TEMPORADA 1987 - 1988</t>
  </si>
  <si>
    <t>TEMPORADA 1986 - 1987</t>
  </si>
  <si>
    <t>TEMPORADA 1985 - 1986</t>
  </si>
  <si>
    <t>TEMPORADA 1984 - 1985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</si>
  <si>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</si>
  <si>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</si>
  <si>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</si>
  <si>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</si>
  <si>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</si>
  <si>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</si>
  <si>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</si>
  <si>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</si>
  <si>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</si>
  <si>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</si>
  <si>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</si>
  <si>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</si>
  <si>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</si>
  <si>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</si>
  <si>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</si>
  <si>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</si>
  <si>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</si>
  <si>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Ocurrencia y Daño Histórico de Incendios Forestales</t>
  </si>
  <si>
    <t>2007 - 2008</t>
  </si>
  <si>
    <t>2008 - 2009</t>
  </si>
  <si>
    <t>TOTALES</t>
  </si>
  <si>
    <t xml:space="preserve">PROMEDIO </t>
  </si>
  <si>
    <t>TOTAL QUINQUENIO</t>
  </si>
  <si>
    <t>PROMEDIO QUINQUENIO</t>
  </si>
  <si>
    <t>Ambito CONAF</t>
  </si>
  <si>
    <t>Nota: Corresponde a Incendios Forestales en el ámito de CONAF</t>
  </si>
  <si>
    <t>PINO INSIGNE (AÑOS)</t>
  </si>
  <si>
    <t>0 A 10</t>
  </si>
  <si>
    <t>11 A 17</t>
  </si>
  <si>
    <t>18 O MAS</t>
  </si>
  <si>
    <t>TEMPORADA 2009- 2010</t>
  </si>
  <si>
    <t>2009 - 2010</t>
  </si>
  <si>
    <t>NUMERO DE INCENDIOS</t>
  </si>
  <si>
    <t>TOTAL FORESTAL (ha)</t>
  </si>
  <si>
    <t>TOTAL SUPERFICIE AFECTADA (ha)</t>
  </si>
  <si>
    <t>TEMPORADA 2010- 2011</t>
  </si>
  <si>
    <t>2010 - 2011</t>
  </si>
  <si>
    <t>TEMPORADA 2011- 2012</t>
  </si>
  <si>
    <t>2011 - 2012</t>
  </si>
  <si>
    <t>TEMPORADA 2012- 2013</t>
  </si>
  <si>
    <t>Nota: Corresponde a Incendios Forestales en el ámbito de CONAF</t>
  </si>
  <si>
    <t>2012 - 2013</t>
  </si>
  <si>
    <t>TEMPORADAS</t>
  </si>
  <si>
    <t>Estadísticas-Julio 2013</t>
  </si>
  <si>
    <t>TEMPORADA N°</t>
  </si>
  <si>
    <t>SUPERFICIE PROMEDIO (ha/inc.)</t>
  </si>
  <si>
    <t>TOTAL OTRAS SUPERFICIES (ha)</t>
  </si>
  <si>
    <t>Estadísticas-Julio 2014</t>
  </si>
  <si>
    <t>TEMPORADA 2013- 2014</t>
  </si>
  <si>
    <t>2013 - 2014</t>
  </si>
  <si>
    <t>Estadísticas-Julio 2015</t>
  </si>
  <si>
    <t>2014 - 2015</t>
  </si>
  <si>
    <t>TEMPORADA 2014- 2015</t>
  </si>
  <si>
    <t>GERENCIA PROTECCION CONTRA INCENDIOS FORESTALES</t>
  </si>
  <si>
    <t>Estadísticas-Agosto 2016</t>
  </si>
  <si>
    <t>1991 -2016</t>
  </si>
  <si>
    <t>2015 - 2016</t>
  </si>
  <si>
    <t>ACUMULADO TEMPORADAS 1991 - 2016</t>
  </si>
  <si>
    <t>PROMEDIO TEMPORADAS 1991 - 2016</t>
  </si>
  <si>
    <t>TEMPORADA 2015-2016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</si>
</sst>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_);_(* \(#,##0.0\);_(* &quot;-&quot;_);_(@_)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\ "/>
    <numFmt numFmtId="202" formatCode="#.##0.00"/>
    <numFmt numFmtId="203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 style="thin"/>
      <top>
        <color indexed="63"/>
      </top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83">
    <xf numFmtId="0" fontId="0" fillId="0" borderId="0" xfId="0" applyAlignment="1">
      <alignment/>
    </xf>
    <xf numFmtId="19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94" fontId="0" fillId="0" borderId="0" xfId="0" applyNumberFormat="1" applyAlignment="1">
      <alignment/>
    </xf>
    <xf numFmtId="196" fontId="0" fillId="0" borderId="0" xfId="0" applyNumberFormat="1" applyFill="1" applyAlignment="1">
      <alignment/>
    </xf>
    <xf numFmtId="194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4" fontId="0" fillId="0" borderId="0" xfId="0" applyNumberFormat="1" applyFill="1" applyAlignment="1">
      <alignment horizontal="centerContinuous"/>
    </xf>
    <xf numFmtId="194" fontId="0" fillId="0" borderId="0" xfId="0" applyNumberForma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94" fontId="6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201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/>
    </xf>
    <xf numFmtId="3" fontId="8" fillId="0" borderId="0" xfId="0" applyNumberFormat="1" applyFont="1" applyAlignment="1" quotePrefix="1">
      <alignment/>
    </xf>
    <xf numFmtId="0" fontId="34" fillId="21" borderId="11" xfId="34" applyBorder="1" applyAlignment="1">
      <alignment horizontal="centerContinuous"/>
    </xf>
    <xf numFmtId="3" fontId="34" fillId="21" borderId="11" xfId="34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201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201" fontId="0" fillId="0" borderId="13" xfId="0" applyNumberFormat="1" applyFont="1" applyFill="1" applyBorder="1" applyAlignment="1">
      <alignment horizontal="center"/>
    </xf>
    <xf numFmtId="0" fontId="34" fillId="21" borderId="14" xfId="34" applyBorder="1" applyAlignment="1">
      <alignment horizontal="centerContinuous"/>
    </xf>
    <xf numFmtId="201" fontId="34" fillId="21" borderId="15" xfId="34" applyNumberFormat="1" applyBorder="1" applyAlignment="1">
      <alignment horizontal="center"/>
    </xf>
    <xf numFmtId="0" fontId="34" fillId="21" borderId="16" xfId="34" applyBorder="1" applyAlignment="1">
      <alignment horizontal="centerContinuous"/>
    </xf>
    <xf numFmtId="0" fontId="34" fillId="21" borderId="1" xfId="34" applyBorder="1" applyAlignment="1">
      <alignment horizontal="centerContinuous"/>
    </xf>
    <xf numFmtId="3" fontId="34" fillId="21" borderId="1" xfId="34" applyNumberFormat="1" applyBorder="1" applyAlignment="1">
      <alignment horizontal="center"/>
    </xf>
    <xf numFmtId="201" fontId="34" fillId="21" borderId="17" xfId="34" applyNumberFormat="1" applyBorder="1" applyAlignment="1">
      <alignment horizontal="center"/>
    </xf>
    <xf numFmtId="3" fontId="34" fillId="21" borderId="18" xfId="34" applyNumberFormat="1" applyBorder="1" applyAlignment="1">
      <alignment horizontal="center"/>
    </xf>
    <xf numFmtId="201" fontId="34" fillId="21" borderId="19" xfId="34" applyNumberFormat="1" applyBorder="1" applyAlignment="1">
      <alignment horizontal="center"/>
    </xf>
    <xf numFmtId="4" fontId="34" fillId="21" borderId="20" xfId="34" applyNumberFormat="1" applyBorder="1" applyAlignment="1">
      <alignment horizontal="centerContinuous" vertical="center"/>
    </xf>
    <xf numFmtId="4" fontId="34" fillId="21" borderId="1" xfId="34" applyNumberFormat="1" applyBorder="1" applyAlignment="1">
      <alignment horizontal="centerContinuous" vertical="center"/>
    </xf>
    <xf numFmtId="4" fontId="34" fillId="21" borderId="21" xfId="34" applyNumberFormat="1" applyBorder="1" applyAlignment="1">
      <alignment horizontal="center"/>
    </xf>
    <xf numFmtId="0" fontId="34" fillId="21" borderId="1" xfId="34" applyAlignment="1">
      <alignment horizontal="center"/>
    </xf>
    <xf numFmtId="3" fontId="34" fillId="21" borderId="1" xfId="34" applyNumberFormat="1" applyAlignment="1">
      <alignment/>
    </xf>
    <xf numFmtId="4" fontId="34" fillId="21" borderId="1" xfId="34" applyNumberFormat="1" applyAlignment="1">
      <alignment/>
    </xf>
    <xf numFmtId="0" fontId="34" fillId="21" borderId="22" xfId="34" applyBorder="1" applyAlignment="1">
      <alignment horizontal="center"/>
    </xf>
    <xf numFmtId="3" fontId="34" fillId="21" borderId="23" xfId="34" applyNumberFormat="1" applyBorder="1" applyAlignment="1">
      <alignment/>
    </xf>
    <xf numFmtId="4" fontId="34" fillId="21" borderId="23" xfId="34" applyNumberFormat="1" applyBorder="1" applyAlignment="1">
      <alignment/>
    </xf>
    <xf numFmtId="4" fontId="34" fillId="21" borderId="24" xfId="34" applyNumberFormat="1" applyBorder="1" applyAlignment="1">
      <alignment/>
    </xf>
    <xf numFmtId="0" fontId="34" fillId="21" borderId="25" xfId="34" applyBorder="1" applyAlignment="1">
      <alignment horizontal="center"/>
    </xf>
    <xf numFmtId="3" fontId="34" fillId="21" borderId="18" xfId="34" applyNumberFormat="1" applyBorder="1" applyAlignment="1">
      <alignment/>
    </xf>
    <xf numFmtId="4" fontId="34" fillId="21" borderId="18" xfId="34" applyNumberFormat="1" applyBorder="1" applyAlignment="1">
      <alignment/>
    </xf>
    <xf numFmtId="4" fontId="34" fillId="21" borderId="19" xfId="34" applyNumberFormat="1" applyBorder="1" applyAlignment="1">
      <alignment/>
    </xf>
    <xf numFmtId="4" fontId="34" fillId="21" borderId="18" xfId="34" applyNumberForma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3" fontId="34" fillId="21" borderId="25" xfId="34" applyNumberFormat="1" applyBorder="1" applyAlignment="1">
      <alignment horizontal="center"/>
    </xf>
    <xf numFmtId="2" fontId="5" fillId="0" borderId="27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31" xfId="0" applyNumberFormat="1" applyFont="1" applyFill="1" applyBorder="1" applyAlignment="1">
      <alignment/>
    </xf>
    <xf numFmtId="2" fontId="5" fillId="0" borderId="31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201" fontId="0" fillId="0" borderId="12" xfId="0" applyNumberFormat="1" applyBorder="1" applyAlignment="1">
      <alignment horizontal="center"/>
    </xf>
    <xf numFmtId="201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 quotePrefix="1">
      <alignment/>
    </xf>
    <xf numFmtId="3" fontId="0" fillId="0" borderId="0" xfId="0" applyNumberForma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201" fontId="0" fillId="0" borderId="35" xfId="0" applyNumberFormat="1" applyFont="1" applyFill="1" applyBorder="1" applyAlignment="1">
      <alignment horizontal="center"/>
    </xf>
    <xf numFmtId="203" fontId="5" fillId="0" borderId="28" xfId="0" applyNumberFormat="1" applyFont="1" applyFill="1" applyBorder="1" applyAlignment="1">
      <alignment/>
    </xf>
    <xf numFmtId="203" fontId="5" fillId="0" borderId="12" xfId="0" applyNumberFormat="1" applyFont="1" applyFill="1" applyBorder="1" applyAlignment="1">
      <alignment/>
    </xf>
    <xf numFmtId="203" fontId="5" fillId="0" borderId="26" xfId="0" applyNumberFormat="1" applyFont="1" applyFill="1" applyBorder="1" applyAlignment="1">
      <alignment/>
    </xf>
    <xf numFmtId="203" fontId="5" fillId="0" borderId="31" xfId="0" applyNumberFormat="1" applyFont="1" applyBorder="1" applyAlignment="1">
      <alignment/>
    </xf>
    <xf numFmtId="203" fontId="5" fillId="0" borderId="10" xfId="0" applyNumberFormat="1" applyFont="1" applyBorder="1" applyAlignment="1">
      <alignment/>
    </xf>
    <xf numFmtId="203" fontId="5" fillId="0" borderId="10" xfId="0" applyNumberFormat="1" applyFont="1" applyFill="1" applyBorder="1" applyAlignment="1">
      <alignment/>
    </xf>
    <xf numFmtId="203" fontId="5" fillId="0" borderId="29" xfId="0" applyNumberFormat="1" applyFont="1" applyBorder="1" applyAlignment="1">
      <alignment/>
    </xf>
    <xf numFmtId="203" fontId="5" fillId="0" borderId="34" xfId="0" applyNumberFormat="1" applyFont="1" applyBorder="1" applyAlignment="1">
      <alignment/>
    </xf>
    <xf numFmtId="203" fontId="5" fillId="0" borderId="13" xfId="0" applyNumberFormat="1" applyFont="1" applyBorder="1" applyAlignment="1">
      <alignment/>
    </xf>
    <xf numFmtId="203" fontId="5" fillId="0" borderId="13" xfId="0" applyNumberFormat="1" applyFont="1" applyFill="1" applyBorder="1" applyAlignment="1">
      <alignment/>
    </xf>
    <xf numFmtId="203" fontId="5" fillId="0" borderId="32" xfId="0" applyNumberFormat="1" applyFont="1" applyBorder="1" applyAlignment="1">
      <alignment/>
    </xf>
    <xf numFmtId="203" fontId="34" fillId="21" borderId="1" xfId="34" applyNumberFormat="1" applyAlignment="1">
      <alignment/>
    </xf>
    <xf numFmtId="0" fontId="34" fillId="21" borderId="16" xfId="34" applyBorder="1" applyAlignment="1">
      <alignment horizontal="center"/>
    </xf>
    <xf numFmtId="0" fontId="34" fillId="21" borderId="1" xfId="34" applyBorder="1" applyAlignment="1">
      <alignment horizontal="center"/>
    </xf>
    <xf numFmtId="0" fontId="34" fillId="21" borderId="25" xfId="34" applyBorder="1" applyAlignment="1">
      <alignment horizontal="center"/>
    </xf>
    <xf numFmtId="0" fontId="34" fillId="21" borderId="18" xfId="34" applyBorder="1" applyAlignment="1">
      <alignment horizontal="center"/>
    </xf>
    <xf numFmtId="0" fontId="4" fillId="0" borderId="0" xfId="0" applyFont="1" applyAlignment="1">
      <alignment horizontal="center"/>
    </xf>
    <xf numFmtId="0" fontId="4" fillId="13" borderId="0" xfId="0" applyFont="1" applyFill="1" applyAlignment="1">
      <alignment horizontal="center"/>
    </xf>
    <xf numFmtId="0" fontId="34" fillId="21" borderId="20" xfId="34" applyBorder="1" applyAlignment="1">
      <alignment horizontal="center" vertical="center"/>
    </xf>
    <xf numFmtId="0" fontId="34" fillId="21" borderId="1" xfId="34" applyBorder="1" applyAlignment="1">
      <alignment horizontal="center" vertical="center"/>
    </xf>
    <xf numFmtId="0" fontId="34" fillId="21" borderId="21" xfId="34" applyBorder="1" applyAlignment="1">
      <alignment horizontal="center" vertical="center"/>
    </xf>
    <xf numFmtId="0" fontId="34" fillId="21" borderId="36" xfId="34" applyBorder="1" applyAlignment="1">
      <alignment horizontal="center" vertical="center"/>
    </xf>
    <xf numFmtId="0" fontId="34" fillId="21" borderId="16" xfId="34" applyBorder="1" applyAlignment="1">
      <alignment horizontal="center" vertical="center"/>
    </xf>
    <xf numFmtId="0" fontId="34" fillId="21" borderId="37" xfId="34" applyBorder="1" applyAlignment="1">
      <alignment horizontal="center" vertical="center"/>
    </xf>
    <xf numFmtId="3" fontId="34" fillId="21" borderId="20" xfId="34" applyNumberFormat="1" applyBorder="1" applyAlignment="1">
      <alignment horizontal="center" vertical="center" wrapText="1"/>
    </xf>
    <xf numFmtId="3" fontId="34" fillId="21" borderId="1" xfId="34" applyNumberFormat="1" applyBorder="1" applyAlignment="1">
      <alignment horizontal="center" vertical="center" wrapText="1"/>
    </xf>
    <xf numFmtId="3" fontId="34" fillId="21" borderId="21" xfId="34" applyNumberFormat="1" applyBorder="1" applyAlignment="1">
      <alignment horizontal="center" vertical="center" wrapText="1"/>
    </xf>
    <xf numFmtId="201" fontId="34" fillId="21" borderId="38" xfId="34" applyNumberFormat="1" applyBorder="1" applyAlignment="1">
      <alignment horizontal="center" vertical="center" wrapText="1"/>
    </xf>
    <xf numFmtId="201" fontId="34" fillId="21" borderId="17" xfId="34" applyNumberFormat="1" applyBorder="1" applyAlignment="1">
      <alignment horizontal="center" vertical="center" wrapText="1"/>
    </xf>
    <xf numFmtId="201" fontId="34" fillId="21" borderId="39" xfId="34" applyNumberFormat="1" applyBorder="1" applyAlignment="1">
      <alignment horizontal="center" vertical="center" wrapText="1"/>
    </xf>
    <xf numFmtId="4" fontId="34" fillId="21" borderId="1" xfId="34" applyNumberFormat="1" applyBorder="1" applyAlignment="1">
      <alignment horizontal="center" vertical="center"/>
    </xf>
    <xf numFmtId="4" fontId="34" fillId="21" borderId="21" xfId="34" applyNumberFormat="1" applyBorder="1" applyAlignment="1">
      <alignment horizontal="center" vertical="center"/>
    </xf>
    <xf numFmtId="4" fontId="34" fillId="21" borderId="20" xfId="34" applyNumberFormat="1" applyBorder="1" applyAlignment="1">
      <alignment horizontal="center" vertical="center" wrapText="1"/>
    </xf>
    <xf numFmtId="4" fontId="34" fillId="21" borderId="1" xfId="34" applyNumberFormat="1" applyBorder="1" applyAlignment="1">
      <alignment horizontal="center" vertical="center" wrapText="1"/>
    </xf>
    <xf numFmtId="4" fontId="34" fillId="21" borderId="21" xfId="34" applyNumberForma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4" fontId="34" fillId="21" borderId="38" xfId="34" applyNumberFormat="1" applyBorder="1" applyAlignment="1">
      <alignment horizontal="center" vertical="center" wrapText="1"/>
    </xf>
    <xf numFmtId="4" fontId="34" fillId="21" borderId="17" xfId="34" applyNumberFormat="1" applyBorder="1" applyAlignment="1">
      <alignment horizontal="center" vertical="center" wrapText="1"/>
    </xf>
    <xf numFmtId="4" fontId="34" fillId="21" borderId="39" xfId="34" applyNumberFormat="1" applyBorder="1" applyAlignment="1">
      <alignment horizontal="center" vertical="center" wrapText="1"/>
    </xf>
    <xf numFmtId="3" fontId="3" fillId="13" borderId="0" xfId="0" applyNumberFormat="1" applyFont="1" applyFill="1" applyAlignment="1">
      <alignment horizontal="center"/>
    </xf>
    <xf numFmtId="4" fontId="34" fillId="21" borderId="1" xfId="34" applyNumberForma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" fontId="34" fillId="21" borderId="19" xfId="34" applyNumberFormat="1" applyBorder="1" applyAlignment="1">
      <alignment horizontal="center" vertical="center" wrapText="1"/>
    </xf>
    <xf numFmtId="4" fontId="34" fillId="21" borderId="18" xfId="34" applyNumberFormat="1" applyBorder="1" applyAlignment="1">
      <alignment horizontal="center" vertical="center"/>
    </xf>
    <xf numFmtId="0" fontId="34" fillId="21" borderId="25" xfId="34" applyBorder="1" applyAlignment="1">
      <alignment horizontal="center" vertical="center"/>
    </xf>
    <xf numFmtId="3" fontId="34" fillId="21" borderId="18" xfId="34" applyNumberFormat="1" applyBorder="1" applyAlignment="1">
      <alignment horizontal="center" vertical="center" wrapText="1"/>
    </xf>
    <xf numFmtId="4" fontId="34" fillId="21" borderId="18" xfId="34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03" fontId="34" fillId="21" borderId="11" xfId="34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Histórica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Ambito CONAF</a:t>
            </a:r>
          </a:p>
        </c:rich>
      </c:tx>
      <c:layout>
        <c:manualLayout>
          <c:xMode val="factor"/>
          <c:yMode val="factor"/>
          <c:x val="0.0437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1775"/>
          <c:w val="0.94225"/>
          <c:h val="0.81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Historico!$C$12:$C$37</c:f>
              <c:strCache/>
            </c:strRef>
          </c:cat>
          <c:val>
            <c:numRef>
              <c:f>Historico!$D$12:$D$37</c:f>
              <c:numCache/>
            </c:numRef>
          </c:val>
          <c:smooth val="0"/>
        </c:ser>
        <c:marker val="1"/>
        <c:axId val="23026430"/>
        <c:axId val="5911279"/>
      </c:lineChart>
      <c:catAx>
        <c:axId val="23026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58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1279"/>
        <c:crosses val="autoZero"/>
        <c:auto val="1"/>
        <c:lblOffset val="100"/>
        <c:tickLblSkip val="1"/>
        <c:noMultiLvlLbl val="0"/>
      </c:catAx>
      <c:valAx>
        <c:axId val="5911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2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643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Histórico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Ambito CONAF</a:t>
            </a:r>
          </a:p>
        </c:rich>
      </c:tx>
      <c:layout>
        <c:manualLayout>
          <c:xMode val="factor"/>
          <c:yMode val="factor"/>
          <c:x val="0.0252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9975"/>
          <c:w val="0.9435"/>
          <c:h val="0.82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Historico!$C$12:$C$37</c:f>
              <c:strCache/>
            </c:strRef>
          </c:cat>
          <c:val>
            <c:numRef>
              <c:f>Historico!$E$12:$E$37</c:f>
              <c:numCache/>
            </c:numRef>
          </c:val>
          <c:smooth val="0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51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0151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6</xdr:row>
      <xdr:rowOff>0</xdr:rowOff>
    </xdr:from>
    <xdr:to>
      <xdr:col>16</xdr:col>
      <xdr:colOff>38100</xdr:colOff>
      <xdr:row>24</xdr:row>
      <xdr:rowOff>66675</xdr:rowOff>
    </xdr:to>
    <xdr:graphicFrame>
      <xdr:nvGraphicFramePr>
        <xdr:cNvPr id="1" name="Gráfico 1"/>
        <xdr:cNvGraphicFramePr/>
      </xdr:nvGraphicFramePr>
      <xdr:xfrm>
        <a:off x="7400925" y="1047750"/>
        <a:ext cx="53054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25</xdr:row>
      <xdr:rowOff>85725</xdr:rowOff>
    </xdr:from>
    <xdr:to>
      <xdr:col>16</xdr:col>
      <xdr:colOff>104775</xdr:colOff>
      <xdr:row>50</xdr:row>
      <xdr:rowOff>0</xdr:rowOff>
    </xdr:to>
    <xdr:graphicFrame>
      <xdr:nvGraphicFramePr>
        <xdr:cNvPr id="2" name="Gráfico 2"/>
        <xdr:cNvGraphicFramePr/>
      </xdr:nvGraphicFramePr>
      <xdr:xfrm>
        <a:off x="7410450" y="4295775"/>
        <a:ext cx="53625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showGridLines="0" tabSelected="1" zoomScale="90" zoomScaleNormal="90" zoomScalePageLayoutView="0" workbookViewId="0" topLeftCell="A1">
      <selection activeCell="A41" sqref="A41"/>
    </sheetView>
  </sheetViews>
  <sheetFormatPr defaultColWidth="11.421875" defaultRowHeight="12.75"/>
  <cols>
    <col min="1" max="1" width="3.140625" style="0" customWidth="1"/>
    <col min="2" max="2" width="15.140625" style="0" customWidth="1"/>
    <col min="3" max="3" width="14.140625" style="0" customWidth="1"/>
    <col min="4" max="4" width="13.28125" style="0" customWidth="1"/>
    <col min="5" max="5" width="13.57421875" style="0" customWidth="1"/>
    <col min="6" max="6" width="14.8515625" style="0" customWidth="1"/>
    <col min="10" max="10" width="13.00390625" style="0" customWidth="1"/>
  </cols>
  <sheetData>
    <row r="1" spans="2:10" ht="12.75">
      <c r="B1" s="26" t="s">
        <v>40</v>
      </c>
      <c r="J1" s="26" t="s">
        <v>40</v>
      </c>
    </row>
    <row r="2" spans="2:10" ht="12.75">
      <c r="B2" s="26" t="s">
        <v>105</v>
      </c>
      <c r="F2" s="3"/>
      <c r="J2" s="26" t="s">
        <v>105</v>
      </c>
    </row>
    <row r="3" spans="2:10" ht="12.75">
      <c r="B3" s="45" t="s">
        <v>106</v>
      </c>
      <c r="J3" s="45" t="s">
        <v>106</v>
      </c>
    </row>
    <row r="5" spans="2:6" ht="15.75">
      <c r="B5" s="149" t="s">
        <v>69</v>
      </c>
      <c r="C5" s="149"/>
      <c r="D5" s="149"/>
      <c r="E5" s="149"/>
      <c r="F5" s="149"/>
    </row>
    <row r="6" spans="2:6" ht="15.75">
      <c r="B6" s="150" t="s">
        <v>76</v>
      </c>
      <c r="C6" s="150"/>
      <c r="D6" s="150"/>
      <c r="E6" s="150"/>
      <c r="F6" s="150"/>
    </row>
    <row r="7" spans="2:6" ht="15.75">
      <c r="B7" s="149" t="s">
        <v>107</v>
      </c>
      <c r="C7" s="149"/>
      <c r="D7" s="149"/>
      <c r="E7" s="149"/>
      <c r="F7" s="149"/>
    </row>
    <row r="8" spans="2:6" ht="9.75" customHeight="1">
      <c r="B8" s="26"/>
      <c r="D8" s="6"/>
      <c r="E8" s="6"/>
      <c r="F8" s="27"/>
    </row>
    <row r="9" spans="2:6" ht="12.75">
      <c r="B9" s="154" t="s">
        <v>96</v>
      </c>
      <c r="C9" s="151" t="s">
        <v>94</v>
      </c>
      <c r="D9" s="157" t="s">
        <v>84</v>
      </c>
      <c r="E9" s="157" t="s">
        <v>3</v>
      </c>
      <c r="F9" s="160" t="s">
        <v>97</v>
      </c>
    </row>
    <row r="10" spans="2:6" ht="12.75">
      <c r="B10" s="155"/>
      <c r="C10" s="152"/>
      <c r="D10" s="158"/>
      <c r="E10" s="158"/>
      <c r="F10" s="161"/>
    </row>
    <row r="11" spans="2:6" ht="19.5" customHeight="1">
      <c r="B11" s="156"/>
      <c r="C11" s="153"/>
      <c r="D11" s="159"/>
      <c r="E11" s="159"/>
      <c r="F11" s="162"/>
    </row>
    <row r="12" spans="2:6" ht="12.75">
      <c r="B12" s="48">
        <v>28</v>
      </c>
      <c r="C12" s="48" t="s">
        <v>52</v>
      </c>
      <c r="D12" s="49">
        <v>4310</v>
      </c>
      <c r="E12" s="49">
        <v>48689.51</v>
      </c>
      <c r="F12" s="125">
        <f>(E12/D12)</f>
        <v>11.29687006960557</v>
      </c>
    </row>
    <row r="13" spans="2:6" ht="12.75">
      <c r="B13" s="31">
        <v>29</v>
      </c>
      <c r="C13" s="31" t="s">
        <v>53</v>
      </c>
      <c r="D13" s="32">
        <v>3685</v>
      </c>
      <c r="E13" s="32">
        <v>22789.71</v>
      </c>
      <c r="F13" s="126">
        <f aca="true" t="shared" si="0" ref="F13:F37">(E13/D13)</f>
        <v>6.1844531886024425</v>
      </c>
    </row>
    <row r="14" spans="2:6" ht="12.75">
      <c r="B14" s="31">
        <v>30</v>
      </c>
      <c r="C14" s="31" t="s">
        <v>54</v>
      </c>
      <c r="D14" s="32">
        <v>4169</v>
      </c>
      <c r="E14" s="32">
        <v>40857</v>
      </c>
      <c r="F14" s="126">
        <f t="shared" si="0"/>
        <v>9.800191892540177</v>
      </c>
    </row>
    <row r="15" spans="2:6" ht="12.75">
      <c r="B15" s="31">
        <v>31</v>
      </c>
      <c r="C15" s="31" t="s">
        <v>55</v>
      </c>
      <c r="D15" s="32">
        <v>4358</v>
      </c>
      <c r="E15" s="32">
        <v>58920.99</v>
      </c>
      <c r="F15" s="126">
        <f t="shared" si="0"/>
        <v>13.520190454336852</v>
      </c>
    </row>
    <row r="16" spans="2:6" ht="12.75">
      <c r="B16" s="31">
        <v>32</v>
      </c>
      <c r="C16" s="31" t="s">
        <v>56</v>
      </c>
      <c r="D16" s="32">
        <v>3720</v>
      </c>
      <c r="E16" s="32">
        <v>22417</v>
      </c>
      <c r="F16" s="126">
        <f t="shared" si="0"/>
        <v>6.026075268817205</v>
      </c>
    </row>
    <row r="17" spans="2:6" ht="12.75">
      <c r="B17" s="31">
        <v>33</v>
      </c>
      <c r="C17" s="31" t="s">
        <v>57</v>
      </c>
      <c r="D17" s="32">
        <v>4288</v>
      </c>
      <c r="E17" s="32">
        <v>35263.81</v>
      </c>
      <c r="F17" s="126">
        <f t="shared" si="0"/>
        <v>8.223836287313432</v>
      </c>
    </row>
    <row r="18" spans="2:6" ht="12.75">
      <c r="B18" s="31">
        <v>34</v>
      </c>
      <c r="C18" s="31" t="s">
        <v>58</v>
      </c>
      <c r="D18" s="32">
        <v>3607</v>
      </c>
      <c r="E18" s="32">
        <v>32538.47</v>
      </c>
      <c r="F18" s="126">
        <f t="shared" si="0"/>
        <v>9.020923204879402</v>
      </c>
    </row>
    <row r="19" spans="2:6" ht="12.75">
      <c r="B19" s="31">
        <v>35</v>
      </c>
      <c r="C19" s="31" t="s">
        <v>59</v>
      </c>
      <c r="D19" s="32">
        <v>3779</v>
      </c>
      <c r="E19" s="32">
        <v>87948.04</v>
      </c>
      <c r="F19" s="126">
        <f t="shared" si="0"/>
        <v>23.272834083090764</v>
      </c>
    </row>
    <row r="20" spans="2:6" ht="12.75">
      <c r="B20" s="31">
        <v>36</v>
      </c>
      <c r="C20" s="31" t="s">
        <v>60</v>
      </c>
      <c r="D20" s="32">
        <v>4344</v>
      </c>
      <c r="E20" s="32">
        <v>79075.58</v>
      </c>
      <c r="F20" s="126">
        <f t="shared" si="0"/>
        <v>18.203402394106813</v>
      </c>
    </row>
    <row r="21" spans="2:6" ht="12.75">
      <c r="B21" s="31">
        <v>37</v>
      </c>
      <c r="C21" s="31" t="s">
        <v>61</v>
      </c>
      <c r="D21" s="32">
        <v>3447</v>
      </c>
      <c r="E21" s="32">
        <v>13804.51</v>
      </c>
      <c r="F21" s="126">
        <f t="shared" si="0"/>
        <v>4.004789672178706</v>
      </c>
    </row>
    <row r="22" spans="2:6" ht="12.75">
      <c r="B22" s="31">
        <v>38</v>
      </c>
      <c r="C22" s="31" t="s">
        <v>62</v>
      </c>
      <c r="D22" s="32">
        <v>3711</v>
      </c>
      <c r="E22" s="32">
        <v>8387.54</v>
      </c>
      <c r="F22" s="126">
        <f t="shared" si="0"/>
        <v>2.2601832390191325</v>
      </c>
    </row>
    <row r="23" spans="2:6" ht="12.75">
      <c r="B23" s="31">
        <v>39</v>
      </c>
      <c r="C23" s="31" t="s">
        <v>63</v>
      </c>
      <c r="D23" s="32">
        <v>4300</v>
      </c>
      <c r="E23" s="32">
        <v>67026.27</v>
      </c>
      <c r="F23" s="126">
        <f t="shared" si="0"/>
        <v>15.587504651162792</v>
      </c>
    </row>
    <row r="24" spans="2:6" ht="12.75">
      <c r="B24" s="31">
        <v>40</v>
      </c>
      <c r="C24" s="31" t="s">
        <v>64</v>
      </c>
      <c r="D24" s="32">
        <v>4784</v>
      </c>
      <c r="E24" s="32">
        <v>37261.67</v>
      </c>
      <c r="F24" s="126">
        <f t="shared" si="0"/>
        <v>7.788810618729096</v>
      </c>
    </row>
    <row r="25" spans="2:8" ht="12.75">
      <c r="B25" s="31">
        <v>41</v>
      </c>
      <c r="C25" s="31" t="s">
        <v>65</v>
      </c>
      <c r="D25" s="32">
        <v>4394</v>
      </c>
      <c r="E25" s="37">
        <v>42105.7</v>
      </c>
      <c r="F25" s="126">
        <f t="shared" si="0"/>
        <v>9.582544378698223</v>
      </c>
      <c r="H25" s="6"/>
    </row>
    <row r="26" spans="2:8" ht="12.75">
      <c r="B26" s="31">
        <v>42</v>
      </c>
      <c r="C26" s="31" t="s">
        <v>66</v>
      </c>
      <c r="D26" s="32">
        <v>4179</v>
      </c>
      <c r="E26" s="32">
        <v>55437.09</v>
      </c>
      <c r="F26" s="126">
        <f t="shared" si="0"/>
        <v>13.265635319454415</v>
      </c>
      <c r="H26" s="6"/>
    </row>
    <row r="27" spans="2:8" ht="12.75">
      <c r="B27" s="31">
        <v>43</v>
      </c>
      <c r="C27" s="31" t="s">
        <v>67</v>
      </c>
      <c r="D27" s="32">
        <v>3648</v>
      </c>
      <c r="E27" s="32">
        <v>17567.82</v>
      </c>
      <c r="F27" s="126">
        <f t="shared" si="0"/>
        <v>4.815740131578948</v>
      </c>
      <c r="G27" s="3"/>
      <c r="H27" s="6"/>
    </row>
    <row r="28" spans="2:8" ht="12.75">
      <c r="B28" s="31">
        <v>44</v>
      </c>
      <c r="C28" s="31" t="s">
        <v>68</v>
      </c>
      <c r="D28" s="32">
        <v>3423</v>
      </c>
      <c r="E28" s="32">
        <v>28770.81</v>
      </c>
      <c r="F28" s="126">
        <f t="shared" si="0"/>
        <v>8.405144609991236</v>
      </c>
      <c r="H28" s="6"/>
    </row>
    <row r="29" spans="2:8" ht="12.75">
      <c r="B29" s="31">
        <v>45</v>
      </c>
      <c r="C29" s="31" t="s">
        <v>70</v>
      </c>
      <c r="D29" s="32">
        <v>4278</v>
      </c>
      <c r="E29" s="32">
        <v>33231.06</v>
      </c>
      <c r="F29" s="126">
        <f t="shared" si="0"/>
        <v>7.767896213183731</v>
      </c>
      <c r="H29" s="6"/>
    </row>
    <row r="30" spans="2:8" ht="12.75">
      <c r="B30" s="35">
        <v>46</v>
      </c>
      <c r="C30" s="35" t="s">
        <v>71</v>
      </c>
      <c r="D30" s="36">
        <v>3743</v>
      </c>
      <c r="E30" s="36">
        <v>36935.18</v>
      </c>
      <c r="F30" s="50">
        <f>(E30/D30)</f>
        <v>9.867801228960726</v>
      </c>
      <c r="H30" s="6"/>
    </row>
    <row r="31" spans="2:8" ht="12.75">
      <c r="B31" s="35">
        <v>47</v>
      </c>
      <c r="C31" s="35" t="s">
        <v>83</v>
      </c>
      <c r="D31" s="36">
        <v>2628</v>
      </c>
      <c r="E31" s="36">
        <v>48276.8</v>
      </c>
      <c r="F31" s="50">
        <f>(E31/D31)</f>
        <v>18.370167427701677</v>
      </c>
      <c r="H31" s="6"/>
    </row>
    <row r="32" spans="2:8" ht="12.75">
      <c r="B32" s="35">
        <v>48</v>
      </c>
      <c r="C32" s="35" t="s">
        <v>88</v>
      </c>
      <c r="D32" s="36">
        <v>3384</v>
      </c>
      <c r="E32" s="36">
        <v>44720.54</v>
      </c>
      <c r="F32" s="50">
        <f t="shared" si="0"/>
        <v>13.215289598108747</v>
      </c>
      <c r="H32" s="6"/>
    </row>
    <row r="33" spans="2:8" ht="12.75">
      <c r="B33" s="35">
        <v>49</v>
      </c>
      <c r="C33" s="35" t="s">
        <v>90</v>
      </c>
      <c r="D33" s="36">
        <v>3239</v>
      </c>
      <c r="E33" s="36">
        <v>81306.09</v>
      </c>
      <c r="F33" s="50">
        <f t="shared" si="0"/>
        <v>25.102219820932387</v>
      </c>
      <c r="H33" s="6"/>
    </row>
    <row r="34" spans="2:8" ht="12.75">
      <c r="B34" s="35">
        <v>50</v>
      </c>
      <c r="C34" s="35" t="s">
        <v>93</v>
      </c>
      <c r="D34" s="36">
        <v>3538</v>
      </c>
      <c r="E34" s="36">
        <v>14543.824</v>
      </c>
      <c r="F34" s="50">
        <f t="shared" si="0"/>
        <v>4.110747314867157</v>
      </c>
      <c r="H34" s="6"/>
    </row>
    <row r="35" spans="2:8" ht="12.75">
      <c r="B35" s="35">
        <v>51</v>
      </c>
      <c r="C35" s="35" t="s">
        <v>101</v>
      </c>
      <c r="D35" s="36">
        <v>3914</v>
      </c>
      <c r="E35" s="36">
        <v>84856.79</v>
      </c>
      <c r="F35" s="50">
        <f t="shared" si="0"/>
        <v>21.68032447623914</v>
      </c>
      <c r="H35" s="6"/>
    </row>
    <row r="36" spans="2:8" ht="12.75">
      <c r="B36" s="130">
        <v>52</v>
      </c>
      <c r="C36" s="130" t="s">
        <v>103</v>
      </c>
      <c r="D36" s="131">
        <v>4688</v>
      </c>
      <c r="E36" s="131">
        <v>94276.0481</v>
      </c>
      <c r="F36" s="132">
        <f t="shared" si="0"/>
        <v>20.110078519624572</v>
      </c>
      <c r="H36" s="6"/>
    </row>
    <row r="37" spans="2:8" ht="12.75">
      <c r="B37" s="51">
        <v>53</v>
      </c>
      <c r="C37" s="51" t="s">
        <v>108</v>
      </c>
      <c r="D37" s="52">
        <v>4354</v>
      </c>
      <c r="E37" s="52">
        <v>36403.2005</v>
      </c>
      <c r="F37" s="53">
        <f t="shared" si="0"/>
        <v>8.360863688562242</v>
      </c>
      <c r="H37" s="6"/>
    </row>
    <row r="38" spans="2:8" ht="15">
      <c r="B38" s="54" t="s">
        <v>72</v>
      </c>
      <c r="C38" s="46"/>
      <c r="D38" s="47">
        <f>SUM(D12:D37)</f>
        <v>101912</v>
      </c>
      <c r="E38" s="47">
        <f>SUM(E12:E37)</f>
        <v>1173411.0526</v>
      </c>
      <c r="F38" s="55"/>
      <c r="H38" s="6"/>
    </row>
    <row r="39" spans="2:8" ht="15">
      <c r="B39" s="56" t="s">
        <v>73</v>
      </c>
      <c r="C39" s="57"/>
      <c r="D39" s="58">
        <f>AVERAGE(D12:D37)</f>
        <v>3919.6923076923076</v>
      </c>
      <c r="E39" s="58">
        <f>AVERAGE(E12:E37)</f>
        <v>45131.194330769235</v>
      </c>
      <c r="F39" s="59">
        <f>(E39/D39)</f>
        <v>11.513963543056756</v>
      </c>
      <c r="H39" s="6"/>
    </row>
    <row r="40" spans="2:8" ht="15">
      <c r="B40" s="145" t="s">
        <v>74</v>
      </c>
      <c r="C40" s="146"/>
      <c r="D40" s="58">
        <f>SUM(D33:D37)</f>
        <v>19733</v>
      </c>
      <c r="E40" s="58">
        <f>SUM(E33:E37)</f>
        <v>311385.95259999996</v>
      </c>
      <c r="F40" s="59"/>
      <c r="H40" s="6"/>
    </row>
    <row r="41" spans="2:8" ht="15">
      <c r="B41" s="147" t="s">
        <v>75</v>
      </c>
      <c r="C41" s="148"/>
      <c r="D41" s="60">
        <f>AVERAGE(D33:D37)</f>
        <v>3946.6</v>
      </c>
      <c r="E41" s="60">
        <f>AVERAGE(E33:E37)</f>
        <v>62277.19051999999</v>
      </c>
      <c r="F41" s="61">
        <f>(E41/D41)</f>
        <v>15.779960097298938</v>
      </c>
      <c r="H41" s="6"/>
    </row>
    <row r="42" spans="2:8" ht="12.75">
      <c r="B42" s="29"/>
      <c r="C42" s="29"/>
      <c r="D42" s="28"/>
      <c r="E42" s="28"/>
      <c r="F42" s="30"/>
      <c r="H42" s="6"/>
    </row>
    <row r="43" spans="2:8" ht="12.75">
      <c r="B43" s="29"/>
      <c r="C43" s="29"/>
      <c r="D43" s="28"/>
      <c r="E43" s="28"/>
      <c r="F43" s="30"/>
      <c r="H43" s="6"/>
    </row>
    <row r="44" spans="2:8" ht="12.75">
      <c r="B44" s="29"/>
      <c r="C44" s="29"/>
      <c r="D44" s="129"/>
      <c r="E44" s="129"/>
      <c r="F44" s="30"/>
      <c r="H44" s="6"/>
    </row>
    <row r="45" spans="2:8" ht="12.75">
      <c r="B45" s="29"/>
      <c r="C45" s="29"/>
      <c r="D45" s="129"/>
      <c r="E45" s="129"/>
      <c r="F45" s="30"/>
      <c r="H45" s="6"/>
    </row>
    <row r="46" ht="12.75">
      <c r="H46" s="6"/>
    </row>
    <row r="47" ht="12.75">
      <c r="H47" s="6"/>
    </row>
    <row r="48" ht="12.75">
      <c r="H48" s="6"/>
    </row>
    <row r="49" ht="12.75">
      <c r="H49" s="6"/>
    </row>
    <row r="50" ht="12.75">
      <c r="H50" s="6"/>
    </row>
    <row r="51" spans="8:9" ht="12.75">
      <c r="H51" s="6"/>
      <c r="I51" s="6"/>
    </row>
    <row r="52" ht="12.75">
      <c r="H52" s="6"/>
    </row>
    <row r="53" ht="12.75">
      <c r="H53" s="6"/>
    </row>
    <row r="54" ht="12.75">
      <c r="H54" s="6"/>
    </row>
    <row r="55" ht="12.75">
      <c r="H55" s="6"/>
    </row>
    <row r="56" ht="12.75">
      <c r="H56" s="6"/>
    </row>
    <row r="57" ht="12.75">
      <c r="H57" s="6"/>
    </row>
    <row r="58" ht="12.75">
      <c r="H58" s="6"/>
    </row>
    <row r="59" ht="12.75">
      <c r="H59" s="6"/>
    </row>
    <row r="60" ht="12.75">
      <c r="H60" s="6"/>
    </row>
    <row r="61" ht="12.75">
      <c r="H61" s="6"/>
    </row>
    <row r="62" ht="12.75">
      <c r="H62" s="6"/>
    </row>
    <row r="63" ht="12.75">
      <c r="H63" s="6"/>
    </row>
    <row r="64" ht="12.75">
      <c r="H64" s="6"/>
    </row>
  </sheetData>
  <sheetProtection/>
  <mergeCells count="10">
    <mergeCell ref="B40:C40"/>
    <mergeCell ref="B41:C41"/>
    <mergeCell ref="B5:F5"/>
    <mergeCell ref="B6:F6"/>
    <mergeCell ref="B7:F7"/>
    <mergeCell ref="C9:C11"/>
    <mergeCell ref="B9:B11"/>
    <mergeCell ref="D9:D11"/>
    <mergeCell ref="E9:E11"/>
    <mergeCell ref="F9:F11"/>
  </mergeCells>
  <printOptions horizontalCentered="1"/>
  <pageMargins left="0.75" right="0.75" top="0.5905511811023623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6.140625" style="20" customWidth="1"/>
    <col min="3" max="3" width="9.00390625" style="20" customWidth="1"/>
    <col min="4" max="4" width="9.57421875" style="20" customWidth="1"/>
    <col min="5" max="5" width="12.421875" style="20" bestFit="1" customWidth="1"/>
    <col min="6" max="6" width="15.7109375" style="20" customWidth="1"/>
    <col min="7" max="7" width="12.00390625" style="20" customWidth="1"/>
    <col min="8" max="8" width="11.57421875" style="20" customWidth="1"/>
    <col min="9" max="9" width="16.140625" style="20" customWidth="1"/>
    <col min="10" max="10" width="17.140625" style="20" customWidth="1"/>
    <col min="11" max="11" width="14.57421875" style="20" customWidth="1"/>
    <col min="12" max="12" width="13.00390625" style="20" bestFit="1" customWidth="1"/>
    <col min="13" max="13" width="16.421875" style="20" customWidth="1"/>
    <col min="14" max="14" width="18.7109375" style="20" customWidth="1"/>
    <col min="15" max="15" width="19.140625" style="20" customWidth="1"/>
    <col min="16" max="16" width="13.8515625" style="20" bestFit="1" customWidth="1"/>
    <col min="17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5" s="23" customFormat="1" ht="30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5" s="23" customFormat="1" ht="30" customHeight="1">
      <c r="A5" s="174" t="s">
        <v>39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s="23" customFormat="1" ht="30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3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28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26.2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28.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31.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6" ht="30" customHeight="1">
      <c r="A12" s="86" t="s">
        <v>13</v>
      </c>
      <c r="B12" s="78">
        <v>0</v>
      </c>
      <c r="C12" s="87">
        <v>0</v>
      </c>
      <c r="D12" s="79">
        <v>0</v>
      </c>
      <c r="E12" s="87">
        <v>0</v>
      </c>
      <c r="F12" s="79">
        <v>0</v>
      </c>
      <c r="G12" s="87">
        <v>0</v>
      </c>
      <c r="H12" s="88">
        <f>SUM(C12:G12)</f>
        <v>0</v>
      </c>
      <c r="I12" s="79">
        <v>0</v>
      </c>
      <c r="J12" s="79">
        <v>0</v>
      </c>
      <c r="K12" s="87">
        <v>0</v>
      </c>
      <c r="L12" s="79">
        <f>SUM(I12:K12)</f>
        <v>0</v>
      </c>
      <c r="M12" s="89">
        <f>SUM(H12+L12)</f>
        <v>0</v>
      </c>
      <c r="N12" s="87">
        <v>0</v>
      </c>
      <c r="O12" s="79">
        <f>+N12+M12</f>
        <v>0</v>
      </c>
      <c r="P12" s="24"/>
    </row>
    <row r="13" spans="1:16" ht="30" customHeight="1">
      <c r="A13" s="90" t="s">
        <v>14</v>
      </c>
      <c r="B13" s="112">
        <v>31</v>
      </c>
      <c r="C13" s="91">
        <v>0</v>
      </c>
      <c r="D13" s="82">
        <v>0</v>
      </c>
      <c r="E13" s="91">
        <v>0</v>
      </c>
      <c r="F13" s="82">
        <v>15.99</v>
      </c>
      <c r="G13" s="91">
        <v>0</v>
      </c>
      <c r="H13" s="92">
        <f aca="true" t="shared" si="0" ref="H13:H23">SUM(C13:G13)</f>
        <v>15.99</v>
      </c>
      <c r="I13" s="82">
        <v>15.6</v>
      </c>
      <c r="J13" s="82">
        <v>55.79</v>
      </c>
      <c r="K13" s="92">
        <v>97.67</v>
      </c>
      <c r="L13" s="82">
        <f aca="true" t="shared" si="1" ref="L13:L23">SUM(I13:K13)</f>
        <v>169.06</v>
      </c>
      <c r="M13" s="93">
        <f aca="true" t="shared" si="2" ref="M13:M23">SUM(H13+L13)</f>
        <v>185.05</v>
      </c>
      <c r="N13" s="91">
        <v>3.11</v>
      </c>
      <c r="O13" s="82">
        <f aca="true" t="shared" si="3" ref="O13:O23">+N13+M13</f>
        <v>188.16000000000003</v>
      </c>
      <c r="P13" s="24"/>
    </row>
    <row r="14" spans="1:16" ht="30" customHeight="1">
      <c r="A14" s="90" t="s">
        <v>15</v>
      </c>
      <c r="B14" s="112">
        <v>642</v>
      </c>
      <c r="C14" s="91">
        <v>1.65</v>
      </c>
      <c r="D14" s="82">
        <v>22.1</v>
      </c>
      <c r="E14" s="91">
        <v>79.52</v>
      </c>
      <c r="F14" s="82">
        <v>691.48</v>
      </c>
      <c r="G14" s="91">
        <v>0.02</v>
      </c>
      <c r="H14" s="92">
        <f t="shared" si="0"/>
        <v>794.77</v>
      </c>
      <c r="I14" s="82">
        <v>652.82</v>
      </c>
      <c r="J14" s="82">
        <v>1565.45</v>
      </c>
      <c r="K14" s="92">
        <v>1362.41</v>
      </c>
      <c r="L14" s="82">
        <f t="shared" si="1"/>
        <v>3580.6800000000003</v>
      </c>
      <c r="M14" s="93">
        <f t="shared" si="2"/>
        <v>4375.450000000001</v>
      </c>
      <c r="N14" s="91">
        <v>82.69</v>
      </c>
      <c r="O14" s="82">
        <f t="shared" si="3"/>
        <v>4458.14</v>
      </c>
      <c r="P14" s="24"/>
    </row>
    <row r="15" spans="1:16" ht="30" customHeight="1">
      <c r="A15" s="90" t="s">
        <v>16</v>
      </c>
      <c r="B15" s="112">
        <v>429</v>
      </c>
      <c r="C15" s="91">
        <v>0</v>
      </c>
      <c r="D15" s="82">
        <v>0</v>
      </c>
      <c r="E15" s="91">
        <v>0.15</v>
      </c>
      <c r="F15" s="82">
        <v>36.27</v>
      </c>
      <c r="G15" s="91">
        <v>3.15</v>
      </c>
      <c r="H15" s="92">
        <f t="shared" si="0"/>
        <v>39.57</v>
      </c>
      <c r="I15" s="82">
        <v>2771.15</v>
      </c>
      <c r="J15" s="82">
        <v>892.38</v>
      </c>
      <c r="K15" s="92">
        <v>875.48</v>
      </c>
      <c r="L15" s="82">
        <f t="shared" si="1"/>
        <v>4539.01</v>
      </c>
      <c r="M15" s="93">
        <f t="shared" si="2"/>
        <v>4578.58</v>
      </c>
      <c r="N15" s="91">
        <v>32.91</v>
      </c>
      <c r="O15" s="82">
        <f t="shared" si="3"/>
        <v>4611.49</v>
      </c>
      <c r="P15" s="24"/>
    </row>
    <row r="16" spans="1:16" ht="30" customHeight="1">
      <c r="A16" s="90" t="s">
        <v>17</v>
      </c>
      <c r="B16" s="112">
        <v>211</v>
      </c>
      <c r="C16" s="91">
        <v>1.4</v>
      </c>
      <c r="D16" s="82">
        <v>0.1</v>
      </c>
      <c r="E16" s="91">
        <v>0.97</v>
      </c>
      <c r="F16" s="82">
        <v>52.65</v>
      </c>
      <c r="G16" s="91">
        <v>6.9</v>
      </c>
      <c r="H16" s="92">
        <f t="shared" si="0"/>
        <v>62.019999999999996</v>
      </c>
      <c r="I16" s="82">
        <v>553.71</v>
      </c>
      <c r="J16" s="82">
        <v>660.69</v>
      </c>
      <c r="K16" s="92">
        <v>643.89</v>
      </c>
      <c r="L16" s="82">
        <f t="shared" si="1"/>
        <v>1858.29</v>
      </c>
      <c r="M16" s="93">
        <f t="shared" si="2"/>
        <v>1920.31</v>
      </c>
      <c r="N16" s="91">
        <v>90.9</v>
      </c>
      <c r="O16" s="82">
        <f t="shared" si="3"/>
        <v>2011.21</v>
      </c>
      <c r="P16" s="24"/>
    </row>
    <row r="17" spans="1:16" ht="30" customHeight="1">
      <c r="A17" s="90" t="s">
        <v>18</v>
      </c>
      <c r="B17" s="112">
        <v>234</v>
      </c>
      <c r="C17" s="91">
        <v>125.15</v>
      </c>
      <c r="D17" s="82">
        <v>552.4</v>
      </c>
      <c r="E17" s="91">
        <v>21.16</v>
      </c>
      <c r="F17" s="82">
        <v>160.64</v>
      </c>
      <c r="G17" s="91">
        <v>0</v>
      </c>
      <c r="H17" s="92">
        <f t="shared" si="0"/>
        <v>859.3499999999999</v>
      </c>
      <c r="I17" s="82">
        <v>2611.07</v>
      </c>
      <c r="J17" s="82">
        <v>1424.25</v>
      </c>
      <c r="K17" s="92">
        <v>1318.94</v>
      </c>
      <c r="L17" s="82">
        <f t="shared" si="1"/>
        <v>5354.26</v>
      </c>
      <c r="M17" s="93">
        <f t="shared" si="2"/>
        <v>6213.610000000001</v>
      </c>
      <c r="N17" s="91">
        <v>119.11</v>
      </c>
      <c r="O17" s="82">
        <f t="shared" si="3"/>
        <v>6332.72</v>
      </c>
      <c r="P17" s="24"/>
    </row>
    <row r="18" spans="1:16" ht="30" customHeight="1">
      <c r="A18" s="90" t="s">
        <v>19</v>
      </c>
      <c r="B18" s="112">
        <v>1166</v>
      </c>
      <c r="C18" s="91">
        <v>497.97</v>
      </c>
      <c r="D18" s="82">
        <v>187.88</v>
      </c>
      <c r="E18" s="91">
        <v>2043.44</v>
      </c>
      <c r="F18" s="82">
        <v>1428.1</v>
      </c>
      <c r="G18" s="91">
        <v>45.65</v>
      </c>
      <c r="H18" s="92">
        <f t="shared" si="0"/>
        <v>4203.039999999999</v>
      </c>
      <c r="I18" s="82">
        <v>860.87</v>
      </c>
      <c r="J18" s="82">
        <v>1762.5099999999939</v>
      </c>
      <c r="K18" s="92">
        <v>993.029999999999</v>
      </c>
      <c r="L18" s="82">
        <f t="shared" si="1"/>
        <v>3616.4099999999926</v>
      </c>
      <c r="M18" s="93">
        <f t="shared" si="2"/>
        <v>7819.449999999992</v>
      </c>
      <c r="N18" s="91">
        <v>1646.58</v>
      </c>
      <c r="O18" s="82">
        <f t="shared" si="3"/>
        <v>9466.029999999992</v>
      </c>
      <c r="P18" s="24"/>
    </row>
    <row r="19" spans="1:16" ht="30" customHeight="1">
      <c r="A19" s="90" t="s">
        <v>20</v>
      </c>
      <c r="B19" s="112">
        <v>447</v>
      </c>
      <c r="C19" s="91">
        <v>196.15</v>
      </c>
      <c r="D19" s="82">
        <v>161.3</v>
      </c>
      <c r="E19" s="91">
        <v>517.22</v>
      </c>
      <c r="F19" s="82">
        <v>774.37</v>
      </c>
      <c r="G19" s="91">
        <v>2.6</v>
      </c>
      <c r="H19" s="92">
        <f t="shared" si="0"/>
        <v>1651.6399999999999</v>
      </c>
      <c r="I19" s="82">
        <v>249.08</v>
      </c>
      <c r="J19" s="82">
        <v>317.65</v>
      </c>
      <c r="K19" s="92">
        <v>443.4</v>
      </c>
      <c r="L19" s="82">
        <f t="shared" si="1"/>
        <v>1010.13</v>
      </c>
      <c r="M19" s="93">
        <f t="shared" si="2"/>
        <v>2661.77</v>
      </c>
      <c r="N19" s="91">
        <v>804.89</v>
      </c>
      <c r="O19" s="82">
        <f t="shared" si="3"/>
        <v>3466.66</v>
      </c>
      <c r="P19" s="24"/>
    </row>
    <row r="20" spans="1:16" ht="30" customHeight="1">
      <c r="A20" s="90" t="s">
        <v>38</v>
      </c>
      <c r="B20" s="112">
        <v>196</v>
      </c>
      <c r="C20" s="91">
        <v>21.45</v>
      </c>
      <c r="D20" s="82">
        <v>0</v>
      </c>
      <c r="E20" s="91">
        <v>0</v>
      </c>
      <c r="F20" s="82">
        <v>530.72</v>
      </c>
      <c r="G20" s="91">
        <v>3.1</v>
      </c>
      <c r="H20" s="92">
        <f t="shared" si="0"/>
        <v>555.2700000000001</v>
      </c>
      <c r="I20" s="82">
        <v>270.35</v>
      </c>
      <c r="J20" s="82">
        <v>138.7</v>
      </c>
      <c r="K20" s="92">
        <v>78.75</v>
      </c>
      <c r="L20" s="82">
        <f t="shared" si="1"/>
        <v>487.8</v>
      </c>
      <c r="M20" s="93">
        <f t="shared" si="2"/>
        <v>1043.0700000000002</v>
      </c>
      <c r="N20" s="91">
        <v>180.5</v>
      </c>
      <c r="O20" s="82">
        <f t="shared" si="3"/>
        <v>1223.5700000000002</v>
      </c>
      <c r="P20" s="24"/>
    </row>
    <row r="21" spans="1:16" ht="30" customHeight="1">
      <c r="A21" s="90" t="s">
        <v>21</v>
      </c>
      <c r="B21" s="112">
        <v>335</v>
      </c>
      <c r="C21" s="91">
        <v>1.4</v>
      </c>
      <c r="D21" s="82">
        <v>1.1</v>
      </c>
      <c r="E21" s="91">
        <v>4.2</v>
      </c>
      <c r="F21" s="82">
        <v>16.5</v>
      </c>
      <c r="G21" s="91">
        <v>0.3</v>
      </c>
      <c r="H21" s="92">
        <f t="shared" si="0"/>
        <v>23.5</v>
      </c>
      <c r="I21" s="82">
        <v>596.09</v>
      </c>
      <c r="J21" s="82">
        <v>650.05</v>
      </c>
      <c r="K21" s="92">
        <v>90.38</v>
      </c>
      <c r="L21" s="82">
        <f t="shared" si="1"/>
        <v>1336.52</v>
      </c>
      <c r="M21" s="93">
        <f t="shared" si="2"/>
        <v>1360.02</v>
      </c>
      <c r="N21" s="91">
        <v>190.35</v>
      </c>
      <c r="O21" s="82">
        <f t="shared" si="3"/>
        <v>1550.37</v>
      </c>
      <c r="P21" s="24"/>
    </row>
    <row r="22" spans="1:16" ht="30" customHeight="1">
      <c r="A22" s="90" t="s">
        <v>22</v>
      </c>
      <c r="B22" s="112">
        <v>27</v>
      </c>
      <c r="C22" s="91">
        <v>0</v>
      </c>
      <c r="D22" s="82">
        <v>0</v>
      </c>
      <c r="E22" s="91">
        <v>0.1</v>
      </c>
      <c r="F22" s="82">
        <v>0</v>
      </c>
      <c r="G22" s="91">
        <v>0</v>
      </c>
      <c r="H22" s="92">
        <f t="shared" si="0"/>
        <v>0.1</v>
      </c>
      <c r="I22" s="82">
        <v>64.9</v>
      </c>
      <c r="J22" s="82">
        <v>1153.01</v>
      </c>
      <c r="K22" s="92">
        <v>2310.87</v>
      </c>
      <c r="L22" s="82">
        <f t="shared" si="1"/>
        <v>3528.7799999999997</v>
      </c>
      <c r="M22" s="93">
        <f t="shared" si="2"/>
        <v>3528.8799999999997</v>
      </c>
      <c r="N22" s="91">
        <v>13.93</v>
      </c>
      <c r="O22" s="82">
        <f t="shared" si="3"/>
        <v>3542.8099999999995</v>
      </c>
      <c r="P22" s="24"/>
    </row>
    <row r="23" spans="1:16" ht="30" customHeight="1">
      <c r="A23" s="94" t="s">
        <v>23</v>
      </c>
      <c r="B23" s="113">
        <v>25</v>
      </c>
      <c r="C23" s="95">
        <v>0</v>
      </c>
      <c r="D23" s="85">
        <v>0</v>
      </c>
      <c r="E23" s="95">
        <v>0</v>
      </c>
      <c r="F23" s="85">
        <v>0</v>
      </c>
      <c r="G23" s="95">
        <v>0</v>
      </c>
      <c r="H23" s="96">
        <f t="shared" si="0"/>
        <v>0</v>
      </c>
      <c r="I23" s="85">
        <v>0.02</v>
      </c>
      <c r="J23" s="85">
        <v>30.44</v>
      </c>
      <c r="K23" s="96">
        <v>50.62</v>
      </c>
      <c r="L23" s="85">
        <f t="shared" si="1"/>
        <v>81.08</v>
      </c>
      <c r="M23" s="97">
        <f t="shared" si="2"/>
        <v>81.08</v>
      </c>
      <c r="N23" s="95">
        <v>2.94</v>
      </c>
      <c r="O23" s="85">
        <f t="shared" si="3"/>
        <v>84.02</v>
      </c>
      <c r="P23" s="24"/>
    </row>
    <row r="24" spans="1:15" ht="30" customHeight="1">
      <c r="A24" s="72" t="s">
        <v>4</v>
      </c>
      <c r="B24" s="73">
        <f aca="true" t="shared" si="4" ref="B24:O24">SUM(B12:B23)</f>
        <v>3743</v>
      </c>
      <c r="C24" s="74">
        <f>SUM(C13:C23)</f>
        <v>845.1700000000001</v>
      </c>
      <c r="D24" s="74">
        <f>SUM(D13:D23)</f>
        <v>924.88</v>
      </c>
      <c r="E24" s="74">
        <f>SUM(E13:E23)</f>
        <v>2666.7599999999998</v>
      </c>
      <c r="F24" s="74">
        <f t="shared" si="4"/>
        <v>3706.7200000000003</v>
      </c>
      <c r="G24" s="74">
        <f t="shared" si="4"/>
        <v>61.72</v>
      </c>
      <c r="H24" s="74">
        <f t="shared" si="4"/>
        <v>8205.25</v>
      </c>
      <c r="I24" s="74">
        <f t="shared" si="4"/>
        <v>8645.66</v>
      </c>
      <c r="J24" s="74">
        <f t="shared" si="4"/>
        <v>8650.919999999993</v>
      </c>
      <c r="K24" s="74">
        <f t="shared" si="4"/>
        <v>8265.44</v>
      </c>
      <c r="L24" s="74">
        <f t="shared" si="4"/>
        <v>25562.019999999993</v>
      </c>
      <c r="M24" s="74">
        <f t="shared" si="4"/>
        <v>33767.26999999999</v>
      </c>
      <c r="N24" s="74">
        <f t="shared" si="4"/>
        <v>3167.91</v>
      </c>
      <c r="O24" s="75">
        <f t="shared" si="4"/>
        <v>36935.179999999986</v>
      </c>
    </row>
    <row r="25" ht="15">
      <c r="A25" s="20" t="s">
        <v>77</v>
      </c>
    </row>
  </sheetData>
  <sheetProtection/>
  <mergeCells count="16">
    <mergeCell ref="C10:E10"/>
    <mergeCell ref="A6:O6"/>
    <mergeCell ref="A5:O5"/>
    <mergeCell ref="A4:O4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5.8515625" style="20" customWidth="1"/>
    <col min="3" max="3" width="11.7109375" style="20" customWidth="1"/>
    <col min="4" max="4" width="11.00390625" style="20" customWidth="1"/>
    <col min="5" max="5" width="12.421875" style="20" bestFit="1" customWidth="1"/>
    <col min="6" max="6" width="16.140625" style="20" customWidth="1"/>
    <col min="7" max="7" width="12.00390625" style="20" customWidth="1"/>
    <col min="8" max="8" width="11.57421875" style="20" bestFit="1" customWidth="1"/>
    <col min="9" max="10" width="16.7109375" style="20" customWidth="1"/>
    <col min="11" max="11" width="14.8515625" style="20" customWidth="1"/>
    <col min="12" max="12" width="13.140625" style="20" customWidth="1"/>
    <col min="13" max="13" width="15.28125" style="20" customWidth="1"/>
    <col min="14" max="14" width="19.00390625" style="20" customWidth="1"/>
    <col min="15" max="15" width="17.140625" style="20" customWidth="1"/>
    <col min="16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3" ht="30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30" customHeight="1">
      <c r="A5" s="174" t="s">
        <v>37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30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28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26.2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26.2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27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6" ht="30" customHeight="1">
      <c r="A12" s="86" t="s">
        <v>13</v>
      </c>
      <c r="B12" s="78">
        <v>0</v>
      </c>
      <c r="C12" s="99">
        <v>0</v>
      </c>
      <c r="D12" s="100">
        <v>0</v>
      </c>
      <c r="E12" s="101">
        <v>0</v>
      </c>
      <c r="F12" s="79">
        <v>0</v>
      </c>
      <c r="G12" s="87">
        <v>0</v>
      </c>
      <c r="H12" s="88">
        <f>SUM(C12:G12)</f>
        <v>0</v>
      </c>
      <c r="I12" s="88">
        <v>0</v>
      </c>
      <c r="J12" s="79">
        <v>0</v>
      </c>
      <c r="K12" s="87">
        <v>0</v>
      </c>
      <c r="L12" s="79">
        <f>SUM(I12:K12)</f>
        <v>0</v>
      </c>
      <c r="M12" s="89">
        <f>SUM(H12+L12)</f>
        <v>0</v>
      </c>
      <c r="N12" s="87">
        <v>0</v>
      </c>
      <c r="O12" s="79">
        <v>0</v>
      </c>
      <c r="P12" s="22"/>
    </row>
    <row r="13" spans="1:16" ht="30" customHeight="1">
      <c r="A13" s="90" t="s">
        <v>14</v>
      </c>
      <c r="B13" s="81">
        <v>43</v>
      </c>
      <c r="C13" s="102">
        <v>0</v>
      </c>
      <c r="D13" s="103">
        <v>0</v>
      </c>
      <c r="E13" s="104">
        <v>0</v>
      </c>
      <c r="F13" s="82">
        <v>53.57</v>
      </c>
      <c r="G13" s="91">
        <v>0.3</v>
      </c>
      <c r="H13" s="92">
        <v>53.87</v>
      </c>
      <c r="I13" s="92">
        <v>9.7</v>
      </c>
      <c r="J13" s="82">
        <v>43.04</v>
      </c>
      <c r="K13" s="91">
        <v>14.34</v>
      </c>
      <c r="L13" s="82">
        <v>67.08</v>
      </c>
      <c r="M13" s="93">
        <v>120.95</v>
      </c>
      <c r="N13" s="91">
        <v>22.95</v>
      </c>
      <c r="O13" s="82">
        <v>143.9</v>
      </c>
      <c r="P13" s="22"/>
    </row>
    <row r="14" spans="1:16" ht="30" customHeight="1">
      <c r="A14" s="90" t="s">
        <v>15</v>
      </c>
      <c r="B14" s="81">
        <v>850</v>
      </c>
      <c r="C14" s="105">
        <v>18.99</v>
      </c>
      <c r="D14" s="106">
        <v>1563.14</v>
      </c>
      <c r="E14" s="106">
        <v>21.95</v>
      </c>
      <c r="F14" s="82">
        <v>1138.26</v>
      </c>
      <c r="G14" s="91">
        <v>0.01</v>
      </c>
      <c r="H14" s="92">
        <v>2742.35</v>
      </c>
      <c r="I14" s="92">
        <v>671.08</v>
      </c>
      <c r="J14" s="82">
        <v>1478.98</v>
      </c>
      <c r="K14" s="91">
        <v>666.2399999999986</v>
      </c>
      <c r="L14" s="82">
        <v>2816.3</v>
      </c>
      <c r="M14" s="93">
        <v>5558.65</v>
      </c>
      <c r="N14" s="91">
        <v>71.6</v>
      </c>
      <c r="O14" s="82">
        <v>5630.25</v>
      </c>
      <c r="P14" s="22"/>
    </row>
    <row r="15" spans="1:16" ht="30" customHeight="1">
      <c r="A15" s="90" t="s">
        <v>16</v>
      </c>
      <c r="B15" s="81">
        <v>269</v>
      </c>
      <c r="C15" s="105">
        <v>0.01</v>
      </c>
      <c r="D15" s="106">
        <v>0.01</v>
      </c>
      <c r="E15" s="106">
        <v>0</v>
      </c>
      <c r="F15" s="82">
        <v>25.45</v>
      </c>
      <c r="G15" s="91">
        <v>1.52</v>
      </c>
      <c r="H15" s="92">
        <v>26.99</v>
      </c>
      <c r="I15" s="92">
        <v>29.61</v>
      </c>
      <c r="J15" s="82">
        <v>127.26</v>
      </c>
      <c r="K15" s="91">
        <v>302.76</v>
      </c>
      <c r="L15" s="82">
        <v>459.63</v>
      </c>
      <c r="M15" s="93">
        <v>486.62</v>
      </c>
      <c r="N15" s="91">
        <v>14.72</v>
      </c>
      <c r="O15" s="82">
        <v>501.34</v>
      </c>
      <c r="P15" s="22"/>
    </row>
    <row r="16" spans="1:16" ht="30" customHeight="1">
      <c r="A16" s="90" t="s">
        <v>17</v>
      </c>
      <c r="B16" s="81">
        <v>218</v>
      </c>
      <c r="C16" s="105">
        <v>306.8</v>
      </c>
      <c r="D16" s="106">
        <v>14.7</v>
      </c>
      <c r="E16" s="106">
        <v>40.6</v>
      </c>
      <c r="F16" s="82">
        <v>147.25</v>
      </c>
      <c r="G16" s="91">
        <v>2.1</v>
      </c>
      <c r="H16" s="92">
        <v>511.45</v>
      </c>
      <c r="I16" s="92">
        <v>2317.9</v>
      </c>
      <c r="J16" s="82">
        <v>2570.22</v>
      </c>
      <c r="K16" s="91">
        <v>995.4100000000005</v>
      </c>
      <c r="L16" s="82">
        <v>5883.53</v>
      </c>
      <c r="M16" s="93">
        <v>6394.98</v>
      </c>
      <c r="N16" s="91">
        <v>178.63</v>
      </c>
      <c r="O16" s="82">
        <v>6573.61</v>
      </c>
      <c r="P16" s="22"/>
    </row>
    <row r="17" spans="1:16" ht="30" customHeight="1">
      <c r="A17" s="90" t="s">
        <v>18</v>
      </c>
      <c r="B17" s="81">
        <v>312</v>
      </c>
      <c r="C17" s="105">
        <v>143.06</v>
      </c>
      <c r="D17" s="106">
        <v>103.53</v>
      </c>
      <c r="E17" s="106">
        <v>64.41</v>
      </c>
      <c r="F17" s="82">
        <v>164.95</v>
      </c>
      <c r="G17" s="91">
        <v>0</v>
      </c>
      <c r="H17" s="92">
        <v>475.95</v>
      </c>
      <c r="I17" s="92">
        <v>397.73</v>
      </c>
      <c r="J17" s="82">
        <v>651.68</v>
      </c>
      <c r="K17" s="91">
        <v>486.12</v>
      </c>
      <c r="L17" s="82">
        <v>1535.53</v>
      </c>
      <c r="M17" s="93">
        <v>2011.48</v>
      </c>
      <c r="N17" s="91">
        <v>121.25</v>
      </c>
      <c r="O17" s="82">
        <v>2132.73</v>
      </c>
      <c r="P17" s="22"/>
    </row>
    <row r="18" spans="1:16" ht="30" customHeight="1">
      <c r="A18" s="90" t="s">
        <v>19</v>
      </c>
      <c r="B18" s="81">
        <v>1318</v>
      </c>
      <c r="C18" s="105">
        <v>89.64</v>
      </c>
      <c r="D18" s="106">
        <v>48.43</v>
      </c>
      <c r="E18" s="106">
        <v>230.51</v>
      </c>
      <c r="F18" s="82">
        <v>448.17</v>
      </c>
      <c r="G18" s="91">
        <v>7.24</v>
      </c>
      <c r="H18" s="92">
        <v>823.99</v>
      </c>
      <c r="I18" s="92">
        <v>242.85</v>
      </c>
      <c r="J18" s="82">
        <v>1043.53</v>
      </c>
      <c r="K18" s="91">
        <v>853.7099999999986</v>
      </c>
      <c r="L18" s="82">
        <v>2140.09</v>
      </c>
      <c r="M18" s="93">
        <v>2964.08</v>
      </c>
      <c r="N18" s="91">
        <v>1495.53</v>
      </c>
      <c r="O18" s="82">
        <v>4459.61</v>
      </c>
      <c r="P18" s="22"/>
    </row>
    <row r="19" spans="1:16" ht="30" customHeight="1">
      <c r="A19" s="90" t="s">
        <v>20</v>
      </c>
      <c r="B19" s="81">
        <v>610</v>
      </c>
      <c r="C19" s="105">
        <v>463.85</v>
      </c>
      <c r="D19" s="106">
        <v>98.78</v>
      </c>
      <c r="E19" s="106">
        <v>472.02</v>
      </c>
      <c r="F19" s="82">
        <v>387.68</v>
      </c>
      <c r="G19" s="91">
        <v>0.25</v>
      </c>
      <c r="H19" s="92">
        <v>1422.58</v>
      </c>
      <c r="I19" s="92">
        <v>317.26</v>
      </c>
      <c r="J19" s="82">
        <v>560.08</v>
      </c>
      <c r="K19" s="91">
        <v>679.81</v>
      </c>
      <c r="L19" s="82">
        <v>1557.15</v>
      </c>
      <c r="M19" s="93">
        <v>2979.73</v>
      </c>
      <c r="N19" s="91">
        <v>1575.33</v>
      </c>
      <c r="O19" s="82">
        <v>4555.06</v>
      </c>
      <c r="P19" s="22"/>
    </row>
    <row r="20" spans="1:16" ht="30" customHeight="1">
      <c r="A20" s="90" t="s">
        <v>38</v>
      </c>
      <c r="B20" s="81">
        <v>111</v>
      </c>
      <c r="C20" s="105">
        <v>0</v>
      </c>
      <c r="D20" s="106">
        <v>51.15</v>
      </c>
      <c r="E20" s="106">
        <v>0</v>
      </c>
      <c r="F20" s="82">
        <v>210.51</v>
      </c>
      <c r="G20" s="91">
        <v>0</v>
      </c>
      <c r="H20" s="92">
        <v>261.66</v>
      </c>
      <c r="I20" s="92">
        <v>118.82</v>
      </c>
      <c r="J20" s="82">
        <v>169.38</v>
      </c>
      <c r="K20" s="91">
        <v>56.97</v>
      </c>
      <c r="L20" s="82">
        <v>345.17</v>
      </c>
      <c r="M20" s="93">
        <v>606.83</v>
      </c>
      <c r="N20" s="91">
        <v>61.1</v>
      </c>
      <c r="O20" s="82">
        <v>667.93</v>
      </c>
      <c r="P20" s="22"/>
    </row>
    <row r="21" spans="1:16" ht="30" customHeight="1">
      <c r="A21" s="90" t="s">
        <v>21</v>
      </c>
      <c r="B21" s="81">
        <v>469</v>
      </c>
      <c r="C21" s="105">
        <v>23.6</v>
      </c>
      <c r="D21" s="106">
        <v>9.5</v>
      </c>
      <c r="E21" s="106">
        <v>3.9</v>
      </c>
      <c r="F21" s="82">
        <v>71.55</v>
      </c>
      <c r="G21" s="91">
        <v>0.5</v>
      </c>
      <c r="H21" s="92">
        <v>109.05</v>
      </c>
      <c r="I21" s="92">
        <v>4233.93</v>
      </c>
      <c r="J21" s="82">
        <v>2653.79</v>
      </c>
      <c r="K21" s="91">
        <v>285</v>
      </c>
      <c r="L21" s="82">
        <v>7172.72</v>
      </c>
      <c r="M21" s="93">
        <v>7281.77</v>
      </c>
      <c r="N21" s="91">
        <v>441.65</v>
      </c>
      <c r="O21" s="82">
        <v>7723.42</v>
      </c>
      <c r="P21" s="22"/>
    </row>
    <row r="22" spans="1:16" ht="30" customHeight="1">
      <c r="A22" s="90" t="s">
        <v>22</v>
      </c>
      <c r="B22" s="81">
        <v>57</v>
      </c>
      <c r="C22" s="105">
        <v>0.2</v>
      </c>
      <c r="D22" s="106">
        <v>3</v>
      </c>
      <c r="E22" s="106">
        <v>0</v>
      </c>
      <c r="F22" s="82">
        <v>0</v>
      </c>
      <c r="G22" s="91">
        <v>0</v>
      </c>
      <c r="H22" s="92">
        <v>3.2</v>
      </c>
      <c r="I22" s="92">
        <v>187.03</v>
      </c>
      <c r="J22" s="82">
        <v>236.7</v>
      </c>
      <c r="K22" s="91">
        <v>83.7</v>
      </c>
      <c r="L22" s="82">
        <v>507.43</v>
      </c>
      <c r="M22" s="93">
        <v>510.63</v>
      </c>
      <c r="N22" s="91">
        <v>14.59</v>
      </c>
      <c r="O22" s="82">
        <v>525.22</v>
      </c>
      <c r="P22" s="22"/>
    </row>
    <row r="23" spans="1:16" ht="30" customHeight="1">
      <c r="A23" s="94" t="s">
        <v>23</v>
      </c>
      <c r="B23" s="84">
        <v>21</v>
      </c>
      <c r="C23" s="107">
        <v>0</v>
      </c>
      <c r="D23" s="108">
        <v>0</v>
      </c>
      <c r="E23" s="108">
        <v>0</v>
      </c>
      <c r="F23" s="85">
        <v>0</v>
      </c>
      <c r="G23" s="95">
        <v>0</v>
      </c>
      <c r="H23" s="96">
        <v>0</v>
      </c>
      <c r="I23" s="96">
        <v>33.03</v>
      </c>
      <c r="J23" s="85">
        <v>32.13</v>
      </c>
      <c r="K23" s="95">
        <v>252.74</v>
      </c>
      <c r="L23" s="85">
        <v>317.9</v>
      </c>
      <c r="M23" s="97">
        <v>317.9</v>
      </c>
      <c r="N23" s="95">
        <v>0.09</v>
      </c>
      <c r="O23" s="85">
        <v>317.99</v>
      </c>
      <c r="P23" s="22"/>
    </row>
    <row r="24" spans="1:15" ht="30" customHeight="1">
      <c r="A24" s="72" t="s">
        <v>4</v>
      </c>
      <c r="B24" s="73">
        <v>4278</v>
      </c>
      <c r="C24" s="74">
        <f>SUM(C13:C23)</f>
        <v>1046.15</v>
      </c>
      <c r="D24" s="74">
        <f>SUM(D13:D23)</f>
        <v>1892.2400000000002</v>
      </c>
      <c r="E24" s="74">
        <f>SUM(E13:E23)</f>
        <v>833.39</v>
      </c>
      <c r="F24" s="74">
        <v>2647.39</v>
      </c>
      <c r="G24" s="74">
        <v>11.92</v>
      </c>
      <c r="H24" s="74">
        <v>6431.09</v>
      </c>
      <c r="I24" s="74">
        <v>8558.94</v>
      </c>
      <c r="J24" s="74">
        <v>9566.79</v>
      </c>
      <c r="K24" s="74">
        <v>4676.8</v>
      </c>
      <c r="L24" s="74">
        <v>22802.53</v>
      </c>
      <c r="M24" s="74">
        <v>29233.62</v>
      </c>
      <c r="N24" s="74">
        <v>3997.44</v>
      </c>
      <c r="O24" s="75">
        <v>33231.06</v>
      </c>
    </row>
  </sheetData>
  <sheetProtection/>
  <mergeCells count="16">
    <mergeCell ref="A4:M4"/>
    <mergeCell ref="A5:M5"/>
    <mergeCell ref="A6:M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0" customWidth="1"/>
    <col min="2" max="2" width="16.8515625" style="6" customWidth="1"/>
    <col min="3" max="3" width="9.28125" style="2" customWidth="1"/>
    <col min="4" max="4" width="11.28125" style="2" customWidth="1"/>
    <col min="5" max="5" width="12.421875" style="2" bestFit="1" customWidth="1"/>
    <col min="6" max="6" width="16.421875" style="2" customWidth="1"/>
    <col min="7" max="7" width="11.28125" style="2" customWidth="1"/>
    <col min="8" max="8" width="13.140625" style="2" customWidth="1"/>
    <col min="9" max="9" width="16.421875" style="2" customWidth="1"/>
    <col min="10" max="10" width="17.421875" style="2" customWidth="1"/>
    <col min="11" max="11" width="14.421875" style="2" customWidth="1"/>
    <col min="12" max="12" width="13.28125" style="2" customWidth="1"/>
    <col min="13" max="13" width="15.28125" style="2" customWidth="1"/>
    <col min="14" max="14" width="19.7109375" style="7" customWidth="1"/>
    <col min="15" max="15" width="16.7109375" style="1" customWidth="1"/>
    <col min="16" max="16" width="14.421875" style="2" bestFit="1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34.5" customHeight="1">
      <c r="A5" s="174" t="s">
        <v>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ht="34.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ht="34.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3"/>
      <c r="M7" s="3"/>
      <c r="N7" s="3"/>
    </row>
    <row r="8" spans="1:16" s="39" customFormat="1" ht="29.2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  <c r="P8" s="42"/>
    </row>
    <row r="9" spans="1:16" s="39" customFormat="1" ht="27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  <c r="P9" s="42"/>
    </row>
    <row r="10" spans="1:16" s="39" customFormat="1" ht="23.2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  <c r="P10" s="42"/>
    </row>
    <row r="11" spans="1:16" s="39" customFormat="1" ht="24.7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  <c r="P11" s="42"/>
    </row>
    <row r="12" spans="1:15" ht="30" customHeight="1">
      <c r="A12" s="109" t="s">
        <v>13</v>
      </c>
      <c r="B12" s="78">
        <v>0</v>
      </c>
      <c r="C12" s="87">
        <v>0</v>
      </c>
      <c r="D12" s="79">
        <v>0</v>
      </c>
      <c r="E12" s="87">
        <v>0</v>
      </c>
      <c r="F12" s="79">
        <v>0</v>
      </c>
      <c r="G12" s="87">
        <v>0</v>
      </c>
      <c r="H12" s="88">
        <f aca="true" t="shared" si="0" ref="H12:H23">SUM(C12:G12)</f>
        <v>0</v>
      </c>
      <c r="I12" s="88">
        <v>0</v>
      </c>
      <c r="J12" s="79">
        <v>0</v>
      </c>
      <c r="K12" s="87">
        <v>0</v>
      </c>
      <c r="L12" s="79">
        <f aca="true" t="shared" si="1" ref="L12:L23">SUM(I12:K12)</f>
        <v>0</v>
      </c>
      <c r="M12" s="89">
        <f aca="true" t="shared" si="2" ref="M12:M23">SUM(H12+L12)</f>
        <v>0</v>
      </c>
      <c r="N12" s="87">
        <v>0</v>
      </c>
      <c r="O12" s="79">
        <f aca="true" t="shared" si="3" ref="O12:O23">SUM(M12:N12)</f>
        <v>0</v>
      </c>
    </row>
    <row r="13" spans="1:15" ht="30" customHeight="1">
      <c r="A13" s="110" t="s">
        <v>14</v>
      </c>
      <c r="B13" s="81">
        <v>25</v>
      </c>
      <c r="C13" s="91">
        <v>0</v>
      </c>
      <c r="D13" s="82">
        <v>0</v>
      </c>
      <c r="E13" s="91">
        <v>0</v>
      </c>
      <c r="F13" s="82">
        <v>72.35</v>
      </c>
      <c r="G13" s="91">
        <v>0</v>
      </c>
      <c r="H13" s="92">
        <f t="shared" si="0"/>
        <v>72.35</v>
      </c>
      <c r="I13" s="92">
        <v>40.3</v>
      </c>
      <c r="J13" s="82">
        <v>38.91</v>
      </c>
      <c r="K13" s="91">
        <v>25.16</v>
      </c>
      <c r="L13" s="82">
        <f t="shared" si="1"/>
        <v>104.36999999999999</v>
      </c>
      <c r="M13" s="93">
        <f t="shared" si="2"/>
        <v>176.71999999999997</v>
      </c>
      <c r="N13" s="91">
        <v>0.8</v>
      </c>
      <c r="O13" s="82">
        <f t="shared" si="3"/>
        <v>177.51999999999998</v>
      </c>
    </row>
    <row r="14" spans="1:15" ht="30" customHeight="1">
      <c r="A14" s="110" t="s">
        <v>15</v>
      </c>
      <c r="B14" s="81">
        <v>874</v>
      </c>
      <c r="C14" s="91">
        <v>17.92</v>
      </c>
      <c r="D14" s="82">
        <v>126.77</v>
      </c>
      <c r="E14" s="91">
        <v>54.32</v>
      </c>
      <c r="F14" s="82">
        <v>277.55</v>
      </c>
      <c r="G14" s="91">
        <v>0</v>
      </c>
      <c r="H14" s="92">
        <f t="shared" si="0"/>
        <v>476.56</v>
      </c>
      <c r="I14" s="92">
        <v>442.39</v>
      </c>
      <c r="J14" s="82">
        <v>968.55</v>
      </c>
      <c r="K14" s="91">
        <v>1134.81</v>
      </c>
      <c r="L14" s="82">
        <f t="shared" si="1"/>
        <v>2545.75</v>
      </c>
      <c r="M14" s="93">
        <f t="shared" si="2"/>
        <v>3022.31</v>
      </c>
      <c r="N14" s="91">
        <v>23.3</v>
      </c>
      <c r="O14" s="82">
        <f t="shared" si="3"/>
        <v>3045.61</v>
      </c>
    </row>
    <row r="15" spans="1:15" ht="30" customHeight="1">
      <c r="A15" s="110" t="s">
        <v>16</v>
      </c>
      <c r="B15" s="81">
        <v>534</v>
      </c>
      <c r="C15" s="91">
        <v>0</v>
      </c>
      <c r="D15" s="82">
        <v>0</v>
      </c>
      <c r="E15" s="91">
        <v>0</v>
      </c>
      <c r="F15" s="82">
        <v>29.3</v>
      </c>
      <c r="G15" s="91">
        <v>1.61</v>
      </c>
      <c r="H15" s="92">
        <f t="shared" si="0"/>
        <v>30.91</v>
      </c>
      <c r="I15" s="92">
        <v>63.91</v>
      </c>
      <c r="J15" s="82">
        <v>330.43</v>
      </c>
      <c r="K15" s="91">
        <v>684.22</v>
      </c>
      <c r="L15" s="82">
        <f t="shared" si="1"/>
        <v>1078.56</v>
      </c>
      <c r="M15" s="93">
        <f t="shared" si="2"/>
        <v>1109.47</v>
      </c>
      <c r="N15" s="91">
        <v>4</v>
      </c>
      <c r="O15" s="82">
        <f t="shared" si="3"/>
        <v>1113.47</v>
      </c>
    </row>
    <row r="16" spans="1:15" ht="30" customHeight="1">
      <c r="A16" s="110" t="s">
        <v>17</v>
      </c>
      <c r="B16" s="81">
        <v>216</v>
      </c>
      <c r="C16" s="91">
        <v>711.2</v>
      </c>
      <c r="D16" s="82">
        <v>75.2</v>
      </c>
      <c r="E16" s="91">
        <v>23.2</v>
      </c>
      <c r="F16" s="82">
        <v>797.86</v>
      </c>
      <c r="G16" s="91">
        <v>153.4</v>
      </c>
      <c r="H16" s="92">
        <f t="shared" si="0"/>
        <v>1760.8600000000001</v>
      </c>
      <c r="I16" s="92">
        <v>779.7</v>
      </c>
      <c r="J16" s="82">
        <v>1420.32</v>
      </c>
      <c r="K16" s="91">
        <v>2002.47</v>
      </c>
      <c r="L16" s="82">
        <f t="shared" si="1"/>
        <v>4202.49</v>
      </c>
      <c r="M16" s="93">
        <f t="shared" si="2"/>
        <v>5963.35</v>
      </c>
      <c r="N16" s="91">
        <v>92.49</v>
      </c>
      <c r="O16" s="82">
        <f t="shared" si="3"/>
        <v>6055.84</v>
      </c>
    </row>
    <row r="17" spans="1:15" ht="30" customHeight="1">
      <c r="A17" s="110" t="s">
        <v>18</v>
      </c>
      <c r="B17" s="81">
        <v>276</v>
      </c>
      <c r="C17" s="91">
        <v>28.57</v>
      </c>
      <c r="D17" s="82">
        <v>123.68</v>
      </c>
      <c r="E17" s="91">
        <v>10.66</v>
      </c>
      <c r="F17" s="82">
        <v>32.34</v>
      </c>
      <c r="G17" s="91">
        <v>6</v>
      </c>
      <c r="H17" s="92">
        <f t="shared" si="0"/>
        <v>201.25</v>
      </c>
      <c r="I17" s="92">
        <v>9.39</v>
      </c>
      <c r="J17" s="82">
        <v>275.95</v>
      </c>
      <c r="K17" s="91">
        <v>432.99</v>
      </c>
      <c r="L17" s="82">
        <f t="shared" si="1"/>
        <v>718.3299999999999</v>
      </c>
      <c r="M17" s="93">
        <f t="shared" si="2"/>
        <v>919.5799999999999</v>
      </c>
      <c r="N17" s="91">
        <v>53.45</v>
      </c>
      <c r="O17" s="82">
        <f t="shared" si="3"/>
        <v>973.03</v>
      </c>
    </row>
    <row r="18" spans="1:15" ht="30" customHeight="1">
      <c r="A18" s="110" t="s">
        <v>19</v>
      </c>
      <c r="B18" s="81">
        <v>795</v>
      </c>
      <c r="C18" s="91">
        <v>217.66</v>
      </c>
      <c r="D18" s="82">
        <v>6827.62</v>
      </c>
      <c r="E18" s="91">
        <v>55.99</v>
      </c>
      <c r="F18" s="82">
        <v>2425.95</v>
      </c>
      <c r="G18" s="91">
        <v>0.42</v>
      </c>
      <c r="H18" s="92">
        <f t="shared" si="0"/>
        <v>9527.64</v>
      </c>
      <c r="I18" s="92">
        <v>929.88</v>
      </c>
      <c r="J18" s="82">
        <v>1461.06</v>
      </c>
      <c r="K18" s="91">
        <v>260.49</v>
      </c>
      <c r="L18" s="82">
        <f t="shared" si="1"/>
        <v>2651.4300000000003</v>
      </c>
      <c r="M18" s="93">
        <f t="shared" si="2"/>
        <v>12179.07</v>
      </c>
      <c r="N18" s="91">
        <v>3165.94</v>
      </c>
      <c r="O18" s="82">
        <f t="shared" si="3"/>
        <v>15345.01</v>
      </c>
    </row>
    <row r="19" spans="1:15" ht="30" customHeight="1">
      <c r="A19" s="110" t="s">
        <v>20</v>
      </c>
      <c r="B19" s="81">
        <v>455</v>
      </c>
      <c r="C19" s="91">
        <v>12.75</v>
      </c>
      <c r="D19" s="82">
        <v>33.29</v>
      </c>
      <c r="E19" s="91">
        <v>7.12</v>
      </c>
      <c r="F19" s="82">
        <v>104.12</v>
      </c>
      <c r="G19" s="91">
        <v>4.8</v>
      </c>
      <c r="H19" s="92">
        <f t="shared" si="0"/>
        <v>162.08</v>
      </c>
      <c r="I19" s="92">
        <v>35.9</v>
      </c>
      <c r="J19" s="82">
        <v>98.74</v>
      </c>
      <c r="K19" s="91">
        <v>134.16</v>
      </c>
      <c r="L19" s="82">
        <f t="shared" si="1"/>
        <v>268.79999999999995</v>
      </c>
      <c r="M19" s="93">
        <f t="shared" si="2"/>
        <v>430.88</v>
      </c>
      <c r="N19" s="91">
        <v>296.38</v>
      </c>
      <c r="O19" s="82">
        <f t="shared" si="3"/>
        <v>727.26</v>
      </c>
    </row>
    <row r="20" spans="1:15" ht="30" customHeight="1">
      <c r="A20" s="110" t="s">
        <v>38</v>
      </c>
      <c r="B20" s="81">
        <v>56</v>
      </c>
      <c r="C20" s="91">
        <v>0</v>
      </c>
      <c r="D20" s="82">
        <v>0</v>
      </c>
      <c r="E20" s="91">
        <v>0.8</v>
      </c>
      <c r="F20" s="82">
        <v>1.61</v>
      </c>
      <c r="G20" s="91">
        <v>0</v>
      </c>
      <c r="H20" s="92">
        <f t="shared" si="0"/>
        <v>2.41</v>
      </c>
      <c r="I20" s="92">
        <v>4.77</v>
      </c>
      <c r="J20" s="82">
        <v>32.68</v>
      </c>
      <c r="K20" s="91">
        <v>1.43</v>
      </c>
      <c r="L20" s="82">
        <f t="shared" si="1"/>
        <v>38.88</v>
      </c>
      <c r="M20" s="93">
        <f t="shared" si="2"/>
        <v>41.290000000000006</v>
      </c>
      <c r="N20" s="91">
        <v>8.79</v>
      </c>
      <c r="O20" s="82">
        <f t="shared" si="3"/>
        <v>50.080000000000005</v>
      </c>
    </row>
    <row r="21" spans="1:15" ht="30" customHeight="1">
      <c r="A21" s="110" t="s">
        <v>21</v>
      </c>
      <c r="B21" s="81">
        <v>157</v>
      </c>
      <c r="C21" s="91">
        <v>0.35</v>
      </c>
      <c r="D21" s="82">
        <v>2.3</v>
      </c>
      <c r="E21" s="91">
        <v>0</v>
      </c>
      <c r="F21" s="82">
        <v>20.98</v>
      </c>
      <c r="G21" s="91">
        <v>1</v>
      </c>
      <c r="H21" s="92">
        <f t="shared" si="0"/>
        <v>24.63</v>
      </c>
      <c r="I21" s="92">
        <v>52.15</v>
      </c>
      <c r="J21" s="82">
        <v>580.48</v>
      </c>
      <c r="K21" s="91">
        <v>13.95</v>
      </c>
      <c r="L21" s="82">
        <f t="shared" si="1"/>
        <v>646.58</v>
      </c>
      <c r="M21" s="93">
        <f t="shared" si="2"/>
        <v>671.21</v>
      </c>
      <c r="N21" s="91">
        <v>52.53</v>
      </c>
      <c r="O21" s="82">
        <f t="shared" si="3"/>
        <v>723.74</v>
      </c>
    </row>
    <row r="22" spans="1:15" ht="30" customHeight="1">
      <c r="A22" s="110" t="s">
        <v>22</v>
      </c>
      <c r="B22" s="81">
        <v>20</v>
      </c>
      <c r="C22" s="91">
        <v>0</v>
      </c>
      <c r="D22" s="82">
        <v>0</v>
      </c>
      <c r="E22" s="91">
        <v>0</v>
      </c>
      <c r="F22" s="82">
        <v>0</v>
      </c>
      <c r="G22" s="91">
        <v>0</v>
      </c>
      <c r="H22" s="92">
        <f t="shared" si="0"/>
        <v>0</v>
      </c>
      <c r="I22" s="92">
        <v>9.52</v>
      </c>
      <c r="J22" s="82">
        <v>210.36</v>
      </c>
      <c r="K22" s="91">
        <v>292.53</v>
      </c>
      <c r="L22" s="82">
        <f t="shared" si="1"/>
        <v>512.41</v>
      </c>
      <c r="M22" s="93">
        <f t="shared" si="2"/>
        <v>512.41</v>
      </c>
      <c r="N22" s="91">
        <v>9.84</v>
      </c>
      <c r="O22" s="82">
        <f t="shared" si="3"/>
        <v>522.25</v>
      </c>
    </row>
    <row r="23" spans="1:15" ht="30" customHeight="1">
      <c r="A23" s="111" t="s">
        <v>23</v>
      </c>
      <c r="B23" s="84">
        <v>15</v>
      </c>
      <c r="C23" s="95">
        <v>0</v>
      </c>
      <c r="D23" s="85">
        <v>0</v>
      </c>
      <c r="E23" s="95">
        <v>0</v>
      </c>
      <c r="F23" s="85">
        <v>0</v>
      </c>
      <c r="G23" s="95">
        <v>0</v>
      </c>
      <c r="H23" s="96">
        <f t="shared" si="0"/>
        <v>0</v>
      </c>
      <c r="I23" s="96">
        <v>5.93</v>
      </c>
      <c r="J23" s="85">
        <v>23.41</v>
      </c>
      <c r="K23" s="95">
        <v>6.31</v>
      </c>
      <c r="L23" s="85">
        <f t="shared" si="1"/>
        <v>35.65</v>
      </c>
      <c r="M23" s="97">
        <f t="shared" si="2"/>
        <v>35.65</v>
      </c>
      <c r="N23" s="95">
        <v>1.35</v>
      </c>
      <c r="O23" s="85">
        <f t="shared" si="3"/>
        <v>37</v>
      </c>
    </row>
    <row r="24" spans="1:15" ht="30" customHeight="1">
      <c r="A24" s="98" t="s">
        <v>4</v>
      </c>
      <c r="B24" s="73">
        <f aca="true" t="shared" si="4" ref="B24:G24">SUM(B12:B23)</f>
        <v>3423</v>
      </c>
      <c r="C24" s="74">
        <f t="shared" si="4"/>
        <v>988.45</v>
      </c>
      <c r="D24" s="74">
        <f t="shared" si="4"/>
        <v>7188.86</v>
      </c>
      <c r="E24" s="74">
        <f t="shared" si="4"/>
        <v>152.09</v>
      </c>
      <c r="F24" s="74">
        <f t="shared" si="4"/>
        <v>3762.0599999999995</v>
      </c>
      <c r="G24" s="74">
        <f t="shared" si="4"/>
        <v>167.23000000000002</v>
      </c>
      <c r="H24" s="74">
        <f>SUM(C24:G24)</f>
        <v>12258.689999999999</v>
      </c>
      <c r="I24" s="74">
        <f>SUM(I12:I23)</f>
        <v>2373.84</v>
      </c>
      <c r="J24" s="74">
        <f>SUM(J12:J23)</f>
        <v>5440.8899999999985</v>
      </c>
      <c r="K24" s="74">
        <f>SUM(K12:K23)</f>
        <v>4988.5199999999995</v>
      </c>
      <c r="L24" s="74">
        <f>SUM(I24:K24)</f>
        <v>12803.249999999998</v>
      </c>
      <c r="M24" s="74">
        <f>SUM(H24+L24)</f>
        <v>25061.939999999995</v>
      </c>
      <c r="N24" s="74">
        <f>SUM(N12:N23)</f>
        <v>3708.8700000000003</v>
      </c>
      <c r="O24" s="75">
        <f>SUM(M24:N24)</f>
        <v>28770.809999999994</v>
      </c>
    </row>
    <row r="25" ht="24.75" customHeight="1"/>
    <row r="26" ht="24.75" customHeight="1"/>
  </sheetData>
  <sheetProtection/>
  <mergeCells count="16">
    <mergeCell ref="A4:N4"/>
    <mergeCell ref="A5:N5"/>
    <mergeCell ref="A6:N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0" customWidth="1"/>
    <col min="2" max="2" width="15.8515625" style="6" customWidth="1"/>
    <col min="3" max="3" width="8.421875" style="2" customWidth="1"/>
    <col min="4" max="4" width="9.140625" style="2" customWidth="1"/>
    <col min="5" max="5" width="12.421875" style="2" bestFit="1" customWidth="1"/>
    <col min="6" max="6" width="16.421875" style="2" customWidth="1"/>
    <col min="7" max="7" width="11.57421875" style="2" customWidth="1"/>
    <col min="8" max="8" width="11.7109375" style="2" customWidth="1"/>
    <col min="9" max="9" width="16.421875" style="2" customWidth="1"/>
    <col min="10" max="10" width="16.7109375" style="2" customWidth="1"/>
    <col min="11" max="11" width="13.8515625" style="2" customWidth="1"/>
    <col min="12" max="12" width="11.8515625" style="2" bestFit="1" customWidth="1"/>
    <col min="13" max="13" width="16.421875" style="2" customWidth="1"/>
    <col min="14" max="14" width="19.28125" style="7" customWidth="1"/>
    <col min="15" max="15" width="16.8515625" style="1" customWidth="1"/>
    <col min="16" max="16" width="14.421875" style="2" bestFit="1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34.5" customHeight="1">
      <c r="A5" s="174" t="s">
        <v>24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ht="34.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ht="34.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3"/>
      <c r="M7" s="3"/>
      <c r="N7" s="3"/>
    </row>
    <row r="8" spans="1:16" s="39" customFormat="1" ht="29.2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  <c r="P8" s="42"/>
    </row>
    <row r="9" spans="1:16" s="39" customFormat="1" ht="24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  <c r="P9" s="42"/>
    </row>
    <row r="10" spans="1:16" s="39" customFormat="1" ht="25.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  <c r="P10" s="42"/>
    </row>
    <row r="11" spans="1:16" s="39" customFormat="1" ht="24.7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  <c r="P11" s="42"/>
    </row>
    <row r="12" spans="1:15" ht="30" customHeight="1">
      <c r="A12" s="86" t="s">
        <v>13</v>
      </c>
      <c r="B12" s="78">
        <v>45</v>
      </c>
      <c r="C12" s="87">
        <v>0</v>
      </c>
      <c r="D12" s="79">
        <v>0</v>
      </c>
      <c r="E12" s="87">
        <v>0</v>
      </c>
      <c r="F12" s="79">
        <v>0</v>
      </c>
      <c r="G12" s="87">
        <v>0</v>
      </c>
      <c r="H12" s="88">
        <f aca="true" t="shared" si="0" ref="H12:H23">SUM(C12:G12)</f>
        <v>0</v>
      </c>
      <c r="I12" s="88">
        <v>0</v>
      </c>
      <c r="J12" s="79">
        <v>0</v>
      </c>
      <c r="K12" s="87">
        <v>35.67</v>
      </c>
      <c r="L12" s="79">
        <f aca="true" t="shared" si="1" ref="L12:L23">SUM(I12:K12)</f>
        <v>35.67</v>
      </c>
      <c r="M12" s="89">
        <f aca="true" t="shared" si="2" ref="M12:M23">SUM(H12+L12)</f>
        <v>35.67</v>
      </c>
      <c r="N12" s="87">
        <v>0</v>
      </c>
      <c r="O12" s="79">
        <f aca="true" t="shared" si="3" ref="O12:O23">SUM(M12:N12)</f>
        <v>35.67</v>
      </c>
    </row>
    <row r="13" spans="1:15" ht="30" customHeight="1">
      <c r="A13" s="90" t="s">
        <v>14</v>
      </c>
      <c r="B13" s="81">
        <v>39</v>
      </c>
      <c r="C13" s="91">
        <v>0</v>
      </c>
      <c r="D13" s="82">
        <v>0</v>
      </c>
      <c r="E13" s="91">
        <v>0</v>
      </c>
      <c r="F13" s="82">
        <v>4.34</v>
      </c>
      <c r="G13" s="91">
        <v>8.48</v>
      </c>
      <c r="H13" s="92">
        <f t="shared" si="0"/>
        <v>12.82</v>
      </c>
      <c r="I13" s="92">
        <v>3.22</v>
      </c>
      <c r="J13" s="82">
        <v>55.45</v>
      </c>
      <c r="K13" s="91">
        <v>327.3</v>
      </c>
      <c r="L13" s="82">
        <f t="shared" si="1"/>
        <v>385.97</v>
      </c>
      <c r="M13" s="93">
        <f t="shared" si="2"/>
        <v>398.79</v>
      </c>
      <c r="N13" s="91">
        <v>0</v>
      </c>
      <c r="O13" s="82">
        <f t="shared" si="3"/>
        <v>398.79</v>
      </c>
    </row>
    <row r="14" spans="1:15" ht="30" customHeight="1">
      <c r="A14" s="90" t="s">
        <v>15</v>
      </c>
      <c r="B14" s="81">
        <v>866</v>
      </c>
      <c r="C14" s="91">
        <v>22.22</v>
      </c>
      <c r="D14" s="82">
        <v>35.75</v>
      </c>
      <c r="E14" s="91">
        <v>16.61</v>
      </c>
      <c r="F14" s="82">
        <v>378.97</v>
      </c>
      <c r="G14" s="91">
        <v>1</v>
      </c>
      <c r="H14" s="92">
        <f t="shared" si="0"/>
        <v>454.55</v>
      </c>
      <c r="I14" s="92">
        <v>366.59</v>
      </c>
      <c r="J14" s="82">
        <v>1084.61</v>
      </c>
      <c r="K14" s="91">
        <v>2024.49</v>
      </c>
      <c r="L14" s="82">
        <f t="shared" si="1"/>
        <v>3475.6899999999996</v>
      </c>
      <c r="M14" s="93">
        <f t="shared" si="2"/>
        <v>3930.24</v>
      </c>
      <c r="N14" s="91">
        <v>104.22</v>
      </c>
      <c r="O14" s="82">
        <f t="shared" si="3"/>
        <v>4034.4599999999996</v>
      </c>
    </row>
    <row r="15" spans="1:15" ht="30" customHeight="1">
      <c r="A15" s="90" t="s">
        <v>16</v>
      </c>
      <c r="B15" s="81">
        <v>629</v>
      </c>
      <c r="C15" s="91">
        <v>0</v>
      </c>
      <c r="D15" s="82">
        <v>0</v>
      </c>
      <c r="E15" s="91">
        <v>0</v>
      </c>
      <c r="F15" s="82">
        <v>21.31</v>
      </c>
      <c r="G15" s="91">
        <v>1.94</v>
      </c>
      <c r="H15" s="92">
        <f t="shared" si="0"/>
        <v>23.25</v>
      </c>
      <c r="I15" s="92">
        <v>185.97</v>
      </c>
      <c r="J15" s="82">
        <v>657.4</v>
      </c>
      <c r="K15" s="91">
        <v>1326.01</v>
      </c>
      <c r="L15" s="82">
        <f t="shared" si="1"/>
        <v>2169.38</v>
      </c>
      <c r="M15" s="93">
        <f t="shared" si="2"/>
        <v>2192.63</v>
      </c>
      <c r="N15" s="91">
        <v>3.85</v>
      </c>
      <c r="O15" s="82">
        <f t="shared" si="3"/>
        <v>2196.48</v>
      </c>
    </row>
    <row r="16" spans="1:15" ht="30" customHeight="1">
      <c r="A16" s="90" t="s">
        <v>17</v>
      </c>
      <c r="B16" s="81">
        <v>176</v>
      </c>
      <c r="C16" s="91">
        <v>0.15</v>
      </c>
      <c r="D16" s="82">
        <v>6</v>
      </c>
      <c r="E16" s="91">
        <v>211.2</v>
      </c>
      <c r="F16" s="82">
        <v>278.6</v>
      </c>
      <c r="G16" s="91">
        <v>1.6</v>
      </c>
      <c r="H16" s="92">
        <f t="shared" si="0"/>
        <v>497.55000000000007</v>
      </c>
      <c r="I16" s="92">
        <v>770.57</v>
      </c>
      <c r="J16" s="82">
        <v>1858.36</v>
      </c>
      <c r="K16" s="91">
        <v>1784.57</v>
      </c>
      <c r="L16" s="82">
        <f t="shared" si="1"/>
        <v>4413.5</v>
      </c>
      <c r="M16" s="93">
        <f t="shared" si="2"/>
        <v>4911.05</v>
      </c>
      <c r="N16" s="91">
        <v>380.8</v>
      </c>
      <c r="O16" s="82">
        <f t="shared" si="3"/>
        <v>5291.85</v>
      </c>
    </row>
    <row r="17" spans="1:15" ht="30" customHeight="1">
      <c r="A17" s="90" t="s">
        <v>18</v>
      </c>
      <c r="B17" s="81">
        <v>370</v>
      </c>
      <c r="C17" s="91">
        <v>44.9</v>
      </c>
      <c r="D17" s="82">
        <v>35.71</v>
      </c>
      <c r="E17" s="91">
        <v>55.7</v>
      </c>
      <c r="F17" s="82">
        <v>38.8</v>
      </c>
      <c r="G17" s="91">
        <v>0.01</v>
      </c>
      <c r="H17" s="92">
        <f t="shared" si="0"/>
        <v>175.12</v>
      </c>
      <c r="I17" s="92">
        <v>57.15</v>
      </c>
      <c r="J17" s="82">
        <v>489</v>
      </c>
      <c r="K17" s="91">
        <v>597.33</v>
      </c>
      <c r="L17" s="82">
        <f t="shared" si="1"/>
        <v>1143.48</v>
      </c>
      <c r="M17" s="93">
        <f t="shared" si="2"/>
        <v>1318.6</v>
      </c>
      <c r="N17" s="91">
        <v>64.59</v>
      </c>
      <c r="O17" s="82">
        <f t="shared" si="3"/>
        <v>1383.1899999999998</v>
      </c>
    </row>
    <row r="18" spans="1:15" ht="30" customHeight="1">
      <c r="A18" s="90" t="s">
        <v>19</v>
      </c>
      <c r="B18" s="81">
        <v>921</v>
      </c>
      <c r="C18" s="91">
        <v>41.18</v>
      </c>
      <c r="D18" s="82">
        <v>16.64</v>
      </c>
      <c r="E18" s="91">
        <v>60.18</v>
      </c>
      <c r="F18" s="82">
        <v>88.13</v>
      </c>
      <c r="G18" s="91">
        <v>3.77</v>
      </c>
      <c r="H18" s="92">
        <f t="shared" si="0"/>
        <v>209.9</v>
      </c>
      <c r="I18" s="92">
        <v>140.57</v>
      </c>
      <c r="J18" s="82">
        <v>379.92</v>
      </c>
      <c r="K18" s="91">
        <v>384.32</v>
      </c>
      <c r="L18" s="82">
        <f t="shared" si="1"/>
        <v>904.81</v>
      </c>
      <c r="M18" s="93">
        <f t="shared" si="2"/>
        <v>1114.71</v>
      </c>
      <c r="N18" s="91">
        <v>88.37</v>
      </c>
      <c r="O18" s="82">
        <f t="shared" si="3"/>
        <v>1203.08</v>
      </c>
    </row>
    <row r="19" spans="1:15" ht="30" customHeight="1">
      <c r="A19" s="90" t="s">
        <v>20</v>
      </c>
      <c r="B19" s="81">
        <v>320</v>
      </c>
      <c r="C19" s="91">
        <v>4.24</v>
      </c>
      <c r="D19" s="82">
        <v>23.29</v>
      </c>
      <c r="E19" s="91">
        <v>14.09</v>
      </c>
      <c r="F19" s="82">
        <v>83.15</v>
      </c>
      <c r="G19" s="91">
        <v>0.29</v>
      </c>
      <c r="H19" s="92">
        <f t="shared" si="0"/>
        <v>125.06000000000002</v>
      </c>
      <c r="I19" s="92">
        <v>54.96</v>
      </c>
      <c r="J19" s="82">
        <v>66.31</v>
      </c>
      <c r="K19" s="91">
        <v>69.62</v>
      </c>
      <c r="L19" s="82">
        <f t="shared" si="1"/>
        <v>190.89000000000001</v>
      </c>
      <c r="M19" s="93">
        <f t="shared" si="2"/>
        <v>315.95000000000005</v>
      </c>
      <c r="N19" s="91">
        <v>249.61</v>
      </c>
      <c r="O19" s="82">
        <f t="shared" si="3"/>
        <v>565.5600000000001</v>
      </c>
    </row>
    <row r="20" spans="1:15" ht="30" customHeight="1">
      <c r="A20" s="90" t="s">
        <v>38</v>
      </c>
      <c r="B20" s="81">
        <v>65</v>
      </c>
      <c r="C20" s="91">
        <v>0</v>
      </c>
      <c r="D20" s="82">
        <v>0.45</v>
      </c>
      <c r="E20" s="91">
        <v>1.5</v>
      </c>
      <c r="F20" s="82">
        <v>5.66</v>
      </c>
      <c r="G20" s="91">
        <v>0</v>
      </c>
      <c r="H20" s="92">
        <f t="shared" si="0"/>
        <v>7.61</v>
      </c>
      <c r="I20" s="92">
        <v>6.92</v>
      </c>
      <c r="J20" s="82">
        <v>24.23</v>
      </c>
      <c r="K20" s="91">
        <v>5.53</v>
      </c>
      <c r="L20" s="82">
        <f t="shared" si="1"/>
        <v>36.68</v>
      </c>
      <c r="M20" s="93">
        <f t="shared" si="2"/>
        <v>44.29</v>
      </c>
      <c r="N20" s="91">
        <v>18.15</v>
      </c>
      <c r="O20" s="82">
        <f t="shared" si="3"/>
        <v>62.44</v>
      </c>
    </row>
    <row r="21" spans="1:15" ht="30" customHeight="1">
      <c r="A21" s="90" t="s">
        <v>21</v>
      </c>
      <c r="B21" s="81">
        <v>163</v>
      </c>
      <c r="C21" s="91">
        <v>0</v>
      </c>
      <c r="D21" s="82">
        <v>5.7</v>
      </c>
      <c r="E21" s="91">
        <v>0.1</v>
      </c>
      <c r="F21" s="82">
        <v>3.8</v>
      </c>
      <c r="G21" s="91">
        <v>0</v>
      </c>
      <c r="H21" s="92">
        <f t="shared" si="0"/>
        <v>9.6</v>
      </c>
      <c r="I21" s="92">
        <v>207.35</v>
      </c>
      <c r="J21" s="82">
        <v>400.95</v>
      </c>
      <c r="K21" s="91">
        <v>17.7</v>
      </c>
      <c r="L21" s="82">
        <f t="shared" si="1"/>
        <v>626</v>
      </c>
      <c r="M21" s="93">
        <f t="shared" si="2"/>
        <v>635.6</v>
      </c>
      <c r="N21" s="91">
        <v>74.3</v>
      </c>
      <c r="O21" s="82">
        <f t="shared" si="3"/>
        <v>709.9</v>
      </c>
    </row>
    <row r="22" spans="1:15" ht="30" customHeight="1">
      <c r="A22" s="90" t="s">
        <v>22</v>
      </c>
      <c r="B22" s="81">
        <v>31</v>
      </c>
      <c r="C22" s="91">
        <v>0</v>
      </c>
      <c r="D22" s="82">
        <v>1</v>
      </c>
      <c r="E22" s="91">
        <v>0</v>
      </c>
      <c r="F22" s="82">
        <v>0</v>
      </c>
      <c r="G22" s="91">
        <v>0</v>
      </c>
      <c r="H22" s="92">
        <f t="shared" si="0"/>
        <v>1</v>
      </c>
      <c r="I22" s="92">
        <v>387.3</v>
      </c>
      <c r="J22" s="82">
        <v>427.45</v>
      </c>
      <c r="K22" s="91">
        <v>552.42</v>
      </c>
      <c r="L22" s="82">
        <f t="shared" si="1"/>
        <v>1367.17</v>
      </c>
      <c r="M22" s="93">
        <f t="shared" si="2"/>
        <v>1368.17</v>
      </c>
      <c r="N22" s="91">
        <v>85.46</v>
      </c>
      <c r="O22" s="82">
        <f t="shared" si="3"/>
        <v>1453.63</v>
      </c>
    </row>
    <row r="23" spans="1:15" ht="30" customHeight="1">
      <c r="A23" s="94" t="s">
        <v>23</v>
      </c>
      <c r="B23" s="84">
        <v>23</v>
      </c>
      <c r="C23" s="95">
        <v>0</v>
      </c>
      <c r="D23" s="85">
        <v>0</v>
      </c>
      <c r="E23" s="95">
        <v>0</v>
      </c>
      <c r="F23" s="85">
        <v>0</v>
      </c>
      <c r="G23" s="95">
        <v>0</v>
      </c>
      <c r="H23" s="96">
        <f t="shared" si="0"/>
        <v>0</v>
      </c>
      <c r="I23" s="96">
        <v>29.5</v>
      </c>
      <c r="J23" s="85">
        <v>0.06</v>
      </c>
      <c r="K23" s="95">
        <v>202.68</v>
      </c>
      <c r="L23" s="85">
        <f t="shared" si="1"/>
        <v>232.24</v>
      </c>
      <c r="M23" s="97">
        <f t="shared" si="2"/>
        <v>232.24</v>
      </c>
      <c r="N23" s="95">
        <v>0.5</v>
      </c>
      <c r="O23" s="85">
        <f t="shared" si="3"/>
        <v>232.74</v>
      </c>
    </row>
    <row r="24" spans="1:15" ht="30" customHeight="1">
      <c r="A24" s="68" t="s">
        <v>4</v>
      </c>
      <c r="B24" s="69">
        <f aca="true" t="shared" si="4" ref="B24:G24">SUM(B12:B23)</f>
        <v>3648</v>
      </c>
      <c r="C24" s="70">
        <f t="shared" si="4"/>
        <v>112.68999999999998</v>
      </c>
      <c r="D24" s="70">
        <f t="shared" si="4"/>
        <v>124.54000000000002</v>
      </c>
      <c r="E24" s="70">
        <f t="shared" si="4"/>
        <v>359.38</v>
      </c>
      <c r="F24" s="70">
        <f t="shared" si="4"/>
        <v>902.7599999999999</v>
      </c>
      <c r="G24" s="70">
        <f t="shared" si="4"/>
        <v>17.09</v>
      </c>
      <c r="H24" s="70">
        <f>SUM(C24:G24)</f>
        <v>1516.4599999999998</v>
      </c>
      <c r="I24" s="70">
        <f>SUM(I12:I23)</f>
        <v>2210.1</v>
      </c>
      <c r="J24" s="70">
        <f>SUM(J12:J23)</f>
        <v>5443.74</v>
      </c>
      <c r="K24" s="70">
        <f>SUM(K12:K23)</f>
        <v>7327.639999999999</v>
      </c>
      <c r="L24" s="70">
        <f>SUM(I24:K24)</f>
        <v>14981.48</v>
      </c>
      <c r="M24" s="70">
        <f>SUM(H24+L24)</f>
        <v>16497.94</v>
      </c>
      <c r="N24" s="70">
        <f>SUM(N12:N23)</f>
        <v>1069.85</v>
      </c>
      <c r="O24" s="71">
        <f>SUM(M24:N24)</f>
        <v>17567.789999999997</v>
      </c>
    </row>
    <row r="25" ht="24.75" customHeight="1"/>
    <row r="26" ht="24.75" customHeight="1"/>
  </sheetData>
  <sheetProtection/>
  <mergeCells count="16">
    <mergeCell ref="A4:N4"/>
    <mergeCell ref="A5:N5"/>
    <mergeCell ref="A6:N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0" customWidth="1"/>
    <col min="2" max="2" width="15.8515625" style="6" customWidth="1"/>
    <col min="3" max="3" width="9.57421875" style="2" customWidth="1"/>
    <col min="4" max="4" width="10.57421875" style="2" customWidth="1"/>
    <col min="5" max="5" width="12.421875" style="2" bestFit="1" customWidth="1"/>
    <col min="6" max="6" width="15.8515625" style="2" customWidth="1"/>
    <col min="7" max="7" width="11.57421875" style="2" customWidth="1"/>
    <col min="8" max="8" width="11.8515625" style="2" customWidth="1"/>
    <col min="9" max="9" width="16.140625" style="2" customWidth="1"/>
    <col min="10" max="10" width="16.28125" style="2" customWidth="1"/>
    <col min="11" max="11" width="14.00390625" style="2" customWidth="1"/>
    <col min="12" max="12" width="13.00390625" style="2" bestFit="1" customWidth="1"/>
    <col min="13" max="13" width="16.00390625" style="2" customWidth="1"/>
    <col min="14" max="14" width="18.57421875" style="7" customWidth="1"/>
    <col min="15" max="15" width="17.8515625" style="1" customWidth="1"/>
    <col min="16" max="16" width="14.421875" style="2" bestFit="1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34.5" customHeight="1">
      <c r="A5" s="168" t="s">
        <v>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34.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ht="34.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3"/>
      <c r="M7" s="3"/>
      <c r="N7" s="3"/>
    </row>
    <row r="8" spans="1:16" s="39" customFormat="1" ht="34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  <c r="P8" s="42"/>
    </row>
    <row r="9" spans="1:16" s="39" customFormat="1" ht="34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  <c r="P9" s="42"/>
    </row>
    <row r="10" spans="1:16" s="39" customFormat="1" ht="34.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  <c r="P10" s="42"/>
    </row>
    <row r="11" spans="1:16" s="39" customFormat="1" ht="34.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  <c r="P11" s="42"/>
    </row>
    <row r="12" spans="1:15" ht="30" customHeight="1">
      <c r="A12" s="86" t="s">
        <v>13</v>
      </c>
      <c r="B12" s="78">
        <v>31</v>
      </c>
      <c r="C12" s="87">
        <v>0</v>
      </c>
      <c r="D12" s="79">
        <v>0</v>
      </c>
      <c r="E12" s="87">
        <v>0</v>
      </c>
      <c r="F12" s="79">
        <v>0</v>
      </c>
      <c r="G12" s="87">
        <v>0</v>
      </c>
      <c r="H12" s="88">
        <f aca="true" t="shared" si="0" ref="H12:H23">SUM(C12:G12)</f>
        <v>0</v>
      </c>
      <c r="I12" s="88">
        <v>0</v>
      </c>
      <c r="J12" s="79">
        <v>0.08</v>
      </c>
      <c r="K12" s="87">
        <v>3.62</v>
      </c>
      <c r="L12" s="79">
        <f aca="true" t="shared" si="1" ref="L12:L23">SUM(I12:K12)</f>
        <v>3.7</v>
      </c>
      <c r="M12" s="89">
        <f aca="true" t="shared" si="2" ref="M12:M23">SUM(H12+L12)</f>
        <v>3.7</v>
      </c>
      <c r="N12" s="87">
        <v>0</v>
      </c>
      <c r="O12" s="79">
        <f aca="true" t="shared" si="3" ref="O12:O23">SUM(M12:N12)</f>
        <v>3.7</v>
      </c>
    </row>
    <row r="13" spans="1:15" ht="30" customHeight="1">
      <c r="A13" s="90" t="s">
        <v>14</v>
      </c>
      <c r="B13" s="81">
        <v>42</v>
      </c>
      <c r="C13" s="91">
        <v>0</v>
      </c>
      <c r="D13" s="82">
        <v>0</v>
      </c>
      <c r="E13" s="91">
        <v>0</v>
      </c>
      <c r="F13" s="82">
        <v>7.25</v>
      </c>
      <c r="G13" s="91">
        <v>0.5</v>
      </c>
      <c r="H13" s="92">
        <f t="shared" si="0"/>
        <v>7.75</v>
      </c>
      <c r="I13" s="92">
        <v>180.9</v>
      </c>
      <c r="J13" s="82">
        <v>547.93</v>
      </c>
      <c r="K13" s="91">
        <v>734.39</v>
      </c>
      <c r="L13" s="82">
        <f t="shared" si="1"/>
        <v>1463.2199999999998</v>
      </c>
      <c r="M13" s="93">
        <f t="shared" si="2"/>
        <v>1470.9699999999998</v>
      </c>
      <c r="N13" s="91">
        <v>2.76</v>
      </c>
      <c r="O13" s="82">
        <f t="shared" si="3"/>
        <v>1473.7299999999998</v>
      </c>
    </row>
    <row r="14" spans="1:15" ht="30" customHeight="1">
      <c r="A14" s="90" t="s">
        <v>15</v>
      </c>
      <c r="B14" s="81">
        <v>956</v>
      </c>
      <c r="C14" s="91">
        <v>58.77</v>
      </c>
      <c r="D14" s="82">
        <v>82.05</v>
      </c>
      <c r="E14" s="91">
        <v>397.3</v>
      </c>
      <c r="F14" s="82">
        <v>294.4</v>
      </c>
      <c r="G14" s="91">
        <v>0.57</v>
      </c>
      <c r="H14" s="92">
        <f t="shared" si="0"/>
        <v>833.09</v>
      </c>
      <c r="I14" s="92">
        <v>2565.45</v>
      </c>
      <c r="J14" s="82">
        <v>2414.46</v>
      </c>
      <c r="K14" s="91">
        <v>1603.5</v>
      </c>
      <c r="L14" s="82">
        <f t="shared" si="1"/>
        <v>6583.41</v>
      </c>
      <c r="M14" s="93">
        <f t="shared" si="2"/>
        <v>7416.5</v>
      </c>
      <c r="N14" s="91">
        <v>118.89</v>
      </c>
      <c r="O14" s="82">
        <f t="shared" si="3"/>
        <v>7535.39</v>
      </c>
    </row>
    <row r="15" spans="1:15" ht="30" customHeight="1">
      <c r="A15" s="90" t="s">
        <v>16</v>
      </c>
      <c r="B15" s="81">
        <v>496</v>
      </c>
      <c r="C15" s="91">
        <v>0</v>
      </c>
      <c r="D15" s="82">
        <v>0</v>
      </c>
      <c r="E15" s="91">
        <v>36</v>
      </c>
      <c r="F15" s="82">
        <v>444.49</v>
      </c>
      <c r="G15" s="91">
        <v>3.2</v>
      </c>
      <c r="H15" s="92">
        <f t="shared" si="0"/>
        <v>483.69</v>
      </c>
      <c r="I15" s="92">
        <v>651.4</v>
      </c>
      <c r="J15" s="82">
        <v>1322.5</v>
      </c>
      <c r="K15" s="91">
        <v>2281.02</v>
      </c>
      <c r="L15" s="82">
        <f t="shared" si="1"/>
        <v>4254.92</v>
      </c>
      <c r="M15" s="93">
        <f t="shared" si="2"/>
        <v>4738.61</v>
      </c>
      <c r="N15" s="91">
        <v>29.45</v>
      </c>
      <c r="O15" s="82">
        <f t="shared" si="3"/>
        <v>4768.0599999999995</v>
      </c>
    </row>
    <row r="16" spans="1:15" ht="30" customHeight="1">
      <c r="A16" s="90" t="s">
        <v>17</v>
      </c>
      <c r="B16" s="81">
        <v>279</v>
      </c>
      <c r="C16" s="91">
        <v>25.72</v>
      </c>
      <c r="D16" s="82">
        <v>14.1</v>
      </c>
      <c r="E16" s="91">
        <v>86.9</v>
      </c>
      <c r="F16" s="82">
        <v>396.04</v>
      </c>
      <c r="G16" s="91">
        <v>10.55</v>
      </c>
      <c r="H16" s="92">
        <f t="shared" si="0"/>
        <v>533.31</v>
      </c>
      <c r="I16" s="92">
        <v>2407.77</v>
      </c>
      <c r="J16" s="82">
        <v>6330.97</v>
      </c>
      <c r="K16" s="91">
        <v>5659.08</v>
      </c>
      <c r="L16" s="82">
        <f t="shared" si="1"/>
        <v>14397.82</v>
      </c>
      <c r="M16" s="93">
        <f t="shared" si="2"/>
        <v>14931.13</v>
      </c>
      <c r="N16" s="91">
        <v>522.31</v>
      </c>
      <c r="O16" s="82">
        <f t="shared" si="3"/>
        <v>15453.439999999999</v>
      </c>
    </row>
    <row r="17" spans="1:15" ht="30" customHeight="1">
      <c r="A17" s="90" t="s">
        <v>18</v>
      </c>
      <c r="B17" s="81">
        <v>386</v>
      </c>
      <c r="C17" s="91">
        <v>258.8</v>
      </c>
      <c r="D17" s="82">
        <v>24.93</v>
      </c>
      <c r="E17" s="91">
        <v>2.96</v>
      </c>
      <c r="F17" s="82">
        <v>97.28</v>
      </c>
      <c r="G17" s="91">
        <v>0</v>
      </c>
      <c r="H17" s="92">
        <f t="shared" si="0"/>
        <v>383.97</v>
      </c>
      <c r="I17" s="92">
        <v>132.97</v>
      </c>
      <c r="J17" s="82">
        <v>510.62</v>
      </c>
      <c r="K17" s="91">
        <v>1037.7</v>
      </c>
      <c r="L17" s="82">
        <f t="shared" si="1"/>
        <v>1681.29</v>
      </c>
      <c r="M17" s="93">
        <f t="shared" si="2"/>
        <v>2065.26</v>
      </c>
      <c r="N17" s="91">
        <v>237.39</v>
      </c>
      <c r="O17" s="82">
        <f t="shared" si="3"/>
        <v>2302.65</v>
      </c>
    </row>
    <row r="18" spans="1:15" ht="30" customHeight="1">
      <c r="A18" s="90" t="s">
        <v>19</v>
      </c>
      <c r="B18" s="81">
        <v>1168</v>
      </c>
      <c r="C18" s="91">
        <v>292.3</v>
      </c>
      <c r="D18" s="82">
        <v>56.17</v>
      </c>
      <c r="E18" s="91">
        <v>316.3</v>
      </c>
      <c r="F18" s="82">
        <v>421.33</v>
      </c>
      <c r="G18" s="91">
        <v>12.57</v>
      </c>
      <c r="H18" s="92">
        <f t="shared" si="0"/>
        <v>1098.6699999999998</v>
      </c>
      <c r="I18" s="92">
        <v>348.38</v>
      </c>
      <c r="J18" s="82">
        <v>1071.02</v>
      </c>
      <c r="K18" s="91">
        <v>1149.15</v>
      </c>
      <c r="L18" s="82">
        <f t="shared" si="1"/>
        <v>2568.55</v>
      </c>
      <c r="M18" s="93">
        <f t="shared" si="2"/>
        <v>3667.2200000000003</v>
      </c>
      <c r="N18" s="91">
        <v>582.14</v>
      </c>
      <c r="O18" s="82">
        <f t="shared" si="3"/>
        <v>4249.360000000001</v>
      </c>
    </row>
    <row r="19" spans="1:15" ht="30" customHeight="1">
      <c r="A19" s="90" t="s">
        <v>20</v>
      </c>
      <c r="B19" s="81">
        <v>523</v>
      </c>
      <c r="C19" s="91">
        <v>55.04</v>
      </c>
      <c r="D19" s="82">
        <v>98.42</v>
      </c>
      <c r="E19" s="91">
        <v>76.25</v>
      </c>
      <c r="F19" s="82">
        <v>120.09</v>
      </c>
      <c r="G19" s="91">
        <v>6.01</v>
      </c>
      <c r="H19" s="92">
        <f t="shared" si="0"/>
        <v>355.81</v>
      </c>
      <c r="I19" s="92">
        <v>47.3</v>
      </c>
      <c r="J19" s="82">
        <v>152.65</v>
      </c>
      <c r="K19" s="91">
        <v>272.85</v>
      </c>
      <c r="L19" s="82">
        <f t="shared" si="1"/>
        <v>472.8</v>
      </c>
      <c r="M19" s="93">
        <f t="shared" si="2"/>
        <v>828.61</v>
      </c>
      <c r="N19" s="91">
        <v>2004.21</v>
      </c>
      <c r="O19" s="82">
        <f t="shared" si="3"/>
        <v>2832.82</v>
      </c>
    </row>
    <row r="20" spans="1:15" ht="30" customHeight="1">
      <c r="A20" s="90" t="s">
        <v>38</v>
      </c>
      <c r="B20" s="81">
        <v>99</v>
      </c>
      <c r="C20" s="91">
        <v>0.5</v>
      </c>
      <c r="D20" s="82">
        <v>0.12</v>
      </c>
      <c r="E20" s="91">
        <v>1.5</v>
      </c>
      <c r="F20" s="82">
        <v>10.17</v>
      </c>
      <c r="G20" s="91">
        <v>1</v>
      </c>
      <c r="H20" s="92">
        <f t="shared" si="0"/>
        <v>13.29</v>
      </c>
      <c r="I20" s="92">
        <v>18.57</v>
      </c>
      <c r="J20" s="82">
        <v>55.29</v>
      </c>
      <c r="K20" s="91">
        <v>23.23</v>
      </c>
      <c r="L20" s="82">
        <f t="shared" si="1"/>
        <v>97.09</v>
      </c>
      <c r="M20" s="93">
        <f t="shared" si="2"/>
        <v>110.38</v>
      </c>
      <c r="N20" s="91">
        <v>65.55</v>
      </c>
      <c r="O20" s="82">
        <f t="shared" si="3"/>
        <v>175.93</v>
      </c>
    </row>
    <row r="21" spans="1:15" ht="30" customHeight="1">
      <c r="A21" s="90" t="s">
        <v>21</v>
      </c>
      <c r="B21" s="81">
        <v>138</v>
      </c>
      <c r="C21" s="91">
        <v>0.03</v>
      </c>
      <c r="D21" s="82">
        <v>0</v>
      </c>
      <c r="E21" s="91">
        <v>5</v>
      </c>
      <c r="F21" s="82">
        <v>1.62</v>
      </c>
      <c r="G21" s="91">
        <v>0</v>
      </c>
      <c r="H21" s="92">
        <f t="shared" si="0"/>
        <v>6.65</v>
      </c>
      <c r="I21" s="92">
        <v>47.29</v>
      </c>
      <c r="J21" s="82">
        <v>174.86</v>
      </c>
      <c r="K21" s="91">
        <v>40.75</v>
      </c>
      <c r="L21" s="82">
        <f t="shared" si="1"/>
        <v>262.9</v>
      </c>
      <c r="M21" s="93">
        <f t="shared" si="2"/>
        <v>269.54999999999995</v>
      </c>
      <c r="N21" s="91">
        <v>15.9</v>
      </c>
      <c r="O21" s="82">
        <f t="shared" si="3"/>
        <v>285.44999999999993</v>
      </c>
    </row>
    <row r="22" spans="1:15" ht="30" customHeight="1">
      <c r="A22" s="90" t="s">
        <v>22</v>
      </c>
      <c r="B22" s="81">
        <v>32</v>
      </c>
      <c r="C22" s="91">
        <v>0</v>
      </c>
      <c r="D22" s="82">
        <v>0</v>
      </c>
      <c r="E22" s="91">
        <v>0</v>
      </c>
      <c r="F22" s="82">
        <v>0</v>
      </c>
      <c r="G22" s="91">
        <v>0</v>
      </c>
      <c r="H22" s="92">
        <f t="shared" si="0"/>
        <v>0</v>
      </c>
      <c r="I22" s="92">
        <v>76.7</v>
      </c>
      <c r="J22" s="82">
        <v>205.4</v>
      </c>
      <c r="K22" s="91">
        <v>501.92</v>
      </c>
      <c r="L22" s="82">
        <f t="shared" si="1"/>
        <v>784.02</v>
      </c>
      <c r="M22" s="93">
        <f t="shared" si="2"/>
        <v>784.02</v>
      </c>
      <c r="N22" s="91">
        <v>11.6</v>
      </c>
      <c r="O22" s="82">
        <f t="shared" si="3"/>
        <v>795.62</v>
      </c>
    </row>
    <row r="23" spans="1:15" ht="30" customHeight="1">
      <c r="A23" s="94" t="s">
        <v>23</v>
      </c>
      <c r="B23" s="84">
        <v>29</v>
      </c>
      <c r="C23" s="95">
        <v>0</v>
      </c>
      <c r="D23" s="85">
        <v>0</v>
      </c>
      <c r="E23" s="95">
        <v>0</v>
      </c>
      <c r="F23" s="85">
        <v>0</v>
      </c>
      <c r="G23" s="95">
        <v>0</v>
      </c>
      <c r="H23" s="96">
        <f t="shared" si="0"/>
        <v>0</v>
      </c>
      <c r="I23" s="96">
        <v>2255.71</v>
      </c>
      <c r="J23" s="85">
        <v>3553.01</v>
      </c>
      <c r="K23" s="95">
        <v>9392.03</v>
      </c>
      <c r="L23" s="85">
        <f t="shared" si="1"/>
        <v>15200.75</v>
      </c>
      <c r="M23" s="97">
        <f t="shared" si="2"/>
        <v>15200.75</v>
      </c>
      <c r="N23" s="95">
        <v>360.22</v>
      </c>
      <c r="O23" s="85">
        <f t="shared" si="3"/>
        <v>15560.97</v>
      </c>
    </row>
    <row r="24" spans="1:15" ht="30" customHeight="1">
      <c r="A24" s="68" t="s">
        <v>4</v>
      </c>
      <c r="B24" s="69">
        <f aca="true" t="shared" si="4" ref="B24:G24">SUM(B12:B23)</f>
        <v>4179</v>
      </c>
      <c r="C24" s="70">
        <f t="shared" si="4"/>
        <v>691.16</v>
      </c>
      <c r="D24" s="70">
        <f t="shared" si="4"/>
        <v>275.79</v>
      </c>
      <c r="E24" s="70">
        <f t="shared" si="4"/>
        <v>922.21</v>
      </c>
      <c r="F24" s="70">
        <f t="shared" si="4"/>
        <v>1792.6699999999998</v>
      </c>
      <c r="G24" s="70">
        <f t="shared" si="4"/>
        <v>34.4</v>
      </c>
      <c r="H24" s="70">
        <f>SUM(C24:G24)</f>
        <v>3716.23</v>
      </c>
      <c r="I24" s="70">
        <f>SUM(I12:I23)</f>
        <v>8732.44</v>
      </c>
      <c r="J24" s="70">
        <f>SUM(J12:J23)</f>
        <v>16338.790000000003</v>
      </c>
      <c r="K24" s="70">
        <f>SUM(K12:K23)</f>
        <v>22699.24</v>
      </c>
      <c r="L24" s="70">
        <f>SUM(I24:K24)</f>
        <v>47770.47</v>
      </c>
      <c r="M24" s="70">
        <f>SUM(H24+L24)</f>
        <v>51486.700000000004</v>
      </c>
      <c r="N24" s="70">
        <f>SUM(N12:N23)</f>
        <v>3950.42</v>
      </c>
      <c r="O24" s="71">
        <f>SUM(M24:N24)</f>
        <v>55437.12</v>
      </c>
    </row>
    <row r="25" ht="24.75" customHeight="1"/>
    <row r="26" ht="24.75" customHeight="1"/>
  </sheetData>
  <sheetProtection/>
  <mergeCells count="16">
    <mergeCell ref="A4:N4"/>
    <mergeCell ref="A5:N5"/>
    <mergeCell ref="A6:N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0" customWidth="1"/>
    <col min="2" max="2" width="16.7109375" style="6" customWidth="1"/>
    <col min="3" max="3" width="11.421875" style="2" customWidth="1"/>
    <col min="4" max="4" width="9.28125" style="2" customWidth="1"/>
    <col min="5" max="5" width="12.421875" style="2" bestFit="1" customWidth="1"/>
    <col min="6" max="6" width="17.140625" style="2" customWidth="1"/>
    <col min="7" max="7" width="11.28125" style="2" customWidth="1"/>
    <col min="8" max="8" width="12.421875" style="2" customWidth="1"/>
    <col min="9" max="9" width="16.421875" style="2" customWidth="1"/>
    <col min="10" max="10" width="17.00390625" style="2" customWidth="1"/>
    <col min="11" max="11" width="13.7109375" style="2" customWidth="1"/>
    <col min="12" max="12" width="12.140625" style="2" bestFit="1" customWidth="1"/>
    <col min="13" max="13" width="17.00390625" style="2" customWidth="1"/>
    <col min="14" max="14" width="19.7109375" style="7" customWidth="1"/>
    <col min="15" max="15" width="17.8515625" style="1" customWidth="1"/>
    <col min="16" max="16" width="14.421875" style="2" bestFit="1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34.5" customHeight="1">
      <c r="A5" s="168" t="s">
        <v>26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34.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ht="34.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3"/>
      <c r="M7" s="3"/>
      <c r="N7" s="3"/>
    </row>
    <row r="8" spans="1:16" s="39" customFormat="1" ht="27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  <c r="P8" s="42"/>
    </row>
    <row r="9" spans="1:16" s="39" customFormat="1" ht="28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  <c r="P9" s="42"/>
    </row>
    <row r="10" spans="1:16" s="39" customFormat="1" ht="25.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  <c r="P10" s="42"/>
    </row>
    <row r="11" spans="1:16" s="39" customFormat="1" ht="28.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  <c r="P11" s="42"/>
    </row>
    <row r="12" spans="1:15" ht="30" customHeight="1">
      <c r="A12" s="77" t="s">
        <v>13</v>
      </c>
      <c r="B12" s="78">
        <v>24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f aca="true" t="shared" si="0" ref="H12:H23">SUM(C12:G12)</f>
        <v>0</v>
      </c>
      <c r="I12" s="79">
        <v>3.89</v>
      </c>
      <c r="J12" s="79">
        <v>0.1</v>
      </c>
      <c r="K12" s="79">
        <v>174.54</v>
      </c>
      <c r="L12" s="79">
        <f aca="true" t="shared" si="1" ref="L12:L23">SUM(I12:K12)</f>
        <v>178.53</v>
      </c>
      <c r="M12" s="79">
        <f aca="true" t="shared" si="2" ref="M12:M23">SUM(H12+L12)</f>
        <v>178.53</v>
      </c>
      <c r="N12" s="79">
        <v>0</v>
      </c>
      <c r="O12" s="79">
        <f aca="true" t="shared" si="3" ref="O12:O23">SUM(M12:N12)</f>
        <v>178.53</v>
      </c>
    </row>
    <row r="13" spans="1:15" ht="30" customHeight="1">
      <c r="A13" s="80" t="s">
        <v>14</v>
      </c>
      <c r="B13" s="81">
        <v>80</v>
      </c>
      <c r="C13" s="82">
        <v>0</v>
      </c>
      <c r="D13" s="82">
        <v>0</v>
      </c>
      <c r="E13" s="82">
        <v>0</v>
      </c>
      <c r="F13" s="82">
        <v>14.2</v>
      </c>
      <c r="G13" s="82">
        <v>13.6</v>
      </c>
      <c r="H13" s="82">
        <f t="shared" si="0"/>
        <v>27.799999999999997</v>
      </c>
      <c r="I13" s="82">
        <v>139.1</v>
      </c>
      <c r="J13" s="82">
        <v>821.41</v>
      </c>
      <c r="K13" s="82">
        <v>817</v>
      </c>
      <c r="L13" s="82">
        <f t="shared" si="1"/>
        <v>1777.51</v>
      </c>
      <c r="M13" s="82">
        <f t="shared" si="2"/>
        <v>1805.31</v>
      </c>
      <c r="N13" s="82">
        <v>80.71</v>
      </c>
      <c r="O13" s="82">
        <f t="shared" si="3"/>
        <v>1886.02</v>
      </c>
    </row>
    <row r="14" spans="1:15" ht="30" customHeight="1">
      <c r="A14" s="80" t="s">
        <v>15</v>
      </c>
      <c r="B14" s="81">
        <v>875</v>
      </c>
      <c r="C14" s="82">
        <v>464.75</v>
      </c>
      <c r="D14" s="82">
        <v>33.96</v>
      </c>
      <c r="E14" s="82">
        <v>128.1</v>
      </c>
      <c r="F14" s="82">
        <v>2087.36</v>
      </c>
      <c r="G14" s="82">
        <v>0</v>
      </c>
      <c r="H14" s="82">
        <f t="shared" si="0"/>
        <v>2714.17</v>
      </c>
      <c r="I14" s="82">
        <v>2591.24</v>
      </c>
      <c r="J14" s="82">
        <v>5375.620000000019</v>
      </c>
      <c r="K14" s="82">
        <v>4480.460000000019</v>
      </c>
      <c r="L14" s="82">
        <f t="shared" si="1"/>
        <v>12447.320000000038</v>
      </c>
      <c r="M14" s="82">
        <f t="shared" si="2"/>
        <v>15161.490000000038</v>
      </c>
      <c r="N14" s="82">
        <v>275.97</v>
      </c>
      <c r="O14" s="82">
        <f t="shared" si="3"/>
        <v>15437.460000000037</v>
      </c>
    </row>
    <row r="15" spans="1:15" ht="30" customHeight="1">
      <c r="A15" s="80" t="s">
        <v>16</v>
      </c>
      <c r="B15" s="81">
        <v>743</v>
      </c>
      <c r="C15" s="82">
        <v>9.5</v>
      </c>
      <c r="D15" s="82">
        <v>0</v>
      </c>
      <c r="E15" s="82">
        <v>0</v>
      </c>
      <c r="F15" s="82">
        <v>85.55</v>
      </c>
      <c r="G15" s="82">
        <v>4.91</v>
      </c>
      <c r="H15" s="82">
        <f t="shared" si="0"/>
        <v>99.96</v>
      </c>
      <c r="I15" s="82">
        <v>1270.47</v>
      </c>
      <c r="J15" s="82">
        <v>1325.14</v>
      </c>
      <c r="K15" s="82">
        <v>2104.2</v>
      </c>
      <c r="L15" s="82">
        <f t="shared" si="1"/>
        <v>4699.8099999999995</v>
      </c>
      <c r="M15" s="82">
        <f t="shared" si="2"/>
        <v>4799.7699999999995</v>
      </c>
      <c r="N15" s="82">
        <v>19.04</v>
      </c>
      <c r="O15" s="82">
        <f t="shared" si="3"/>
        <v>4818.8099999999995</v>
      </c>
    </row>
    <row r="16" spans="1:15" ht="30" customHeight="1">
      <c r="A16" s="80" t="s">
        <v>17</v>
      </c>
      <c r="B16" s="81">
        <v>292</v>
      </c>
      <c r="C16" s="82">
        <v>1074.5</v>
      </c>
      <c r="D16" s="82">
        <v>17.08</v>
      </c>
      <c r="E16" s="82">
        <v>114.85</v>
      </c>
      <c r="F16" s="82">
        <v>257.87</v>
      </c>
      <c r="G16" s="82">
        <v>4.01</v>
      </c>
      <c r="H16" s="82">
        <f t="shared" si="0"/>
        <v>1468.3099999999997</v>
      </c>
      <c r="I16" s="82">
        <v>851.9</v>
      </c>
      <c r="J16" s="82">
        <v>2604.4</v>
      </c>
      <c r="K16" s="82">
        <v>1896.79</v>
      </c>
      <c r="L16" s="82">
        <f t="shared" si="1"/>
        <v>5353.09</v>
      </c>
      <c r="M16" s="82">
        <f t="shared" si="2"/>
        <v>6821.4</v>
      </c>
      <c r="N16" s="82">
        <v>346.96</v>
      </c>
      <c r="O16" s="82">
        <f t="shared" si="3"/>
        <v>7168.36</v>
      </c>
    </row>
    <row r="17" spans="1:15" ht="30" customHeight="1">
      <c r="A17" s="80" t="s">
        <v>18</v>
      </c>
      <c r="B17" s="81">
        <v>426</v>
      </c>
      <c r="C17" s="82">
        <v>67.51</v>
      </c>
      <c r="D17" s="82">
        <v>1.51</v>
      </c>
      <c r="E17" s="82">
        <v>174.87</v>
      </c>
      <c r="F17" s="82">
        <v>88.2</v>
      </c>
      <c r="G17" s="82">
        <v>1.91</v>
      </c>
      <c r="H17" s="82">
        <f t="shared" si="0"/>
        <v>334.00000000000006</v>
      </c>
      <c r="I17" s="82">
        <v>169.89</v>
      </c>
      <c r="J17" s="82">
        <v>490.78</v>
      </c>
      <c r="K17" s="82">
        <v>804.79</v>
      </c>
      <c r="L17" s="82">
        <f t="shared" si="1"/>
        <v>1465.46</v>
      </c>
      <c r="M17" s="82">
        <f t="shared" si="2"/>
        <v>1799.46</v>
      </c>
      <c r="N17" s="82">
        <v>220.42</v>
      </c>
      <c r="O17" s="82">
        <f t="shared" si="3"/>
        <v>2019.88</v>
      </c>
    </row>
    <row r="18" spans="1:15" ht="30" customHeight="1">
      <c r="A18" s="80" t="s">
        <v>19</v>
      </c>
      <c r="B18" s="81">
        <v>1030</v>
      </c>
      <c r="C18" s="82">
        <v>509.7</v>
      </c>
      <c r="D18" s="82">
        <v>439.74</v>
      </c>
      <c r="E18" s="82">
        <v>171.01</v>
      </c>
      <c r="F18" s="82">
        <v>531.38</v>
      </c>
      <c r="G18" s="82">
        <v>3.31</v>
      </c>
      <c r="H18" s="82">
        <f t="shared" si="0"/>
        <v>1655.1399999999999</v>
      </c>
      <c r="I18" s="82">
        <v>186.46</v>
      </c>
      <c r="J18" s="82">
        <v>1128.24</v>
      </c>
      <c r="K18" s="82">
        <v>1119.02</v>
      </c>
      <c r="L18" s="82">
        <f t="shared" si="1"/>
        <v>2433.7200000000003</v>
      </c>
      <c r="M18" s="82">
        <f t="shared" si="2"/>
        <v>4088.86</v>
      </c>
      <c r="N18" s="82">
        <v>677.27</v>
      </c>
      <c r="O18" s="82">
        <f t="shared" si="3"/>
        <v>4766.13</v>
      </c>
    </row>
    <row r="19" spans="1:15" ht="30" customHeight="1">
      <c r="A19" s="80" t="s">
        <v>20</v>
      </c>
      <c r="B19" s="81">
        <v>551</v>
      </c>
      <c r="C19" s="82">
        <v>94.6</v>
      </c>
      <c r="D19" s="82">
        <v>103.14</v>
      </c>
      <c r="E19" s="82">
        <v>37.65</v>
      </c>
      <c r="F19" s="82">
        <v>120.29</v>
      </c>
      <c r="G19" s="82">
        <v>1.2</v>
      </c>
      <c r="H19" s="82">
        <f t="shared" si="0"/>
        <v>356.88</v>
      </c>
      <c r="I19" s="82">
        <v>219.13</v>
      </c>
      <c r="J19" s="82">
        <v>163.65</v>
      </c>
      <c r="K19" s="82">
        <v>441.08</v>
      </c>
      <c r="L19" s="82">
        <f t="shared" si="1"/>
        <v>823.8599999999999</v>
      </c>
      <c r="M19" s="82">
        <f t="shared" si="2"/>
        <v>1180.7399999999998</v>
      </c>
      <c r="N19" s="82">
        <v>3341.86</v>
      </c>
      <c r="O19" s="82">
        <f t="shared" si="3"/>
        <v>4522.6</v>
      </c>
    </row>
    <row r="20" spans="1:15" ht="30" customHeight="1">
      <c r="A20" s="80" t="s">
        <v>38</v>
      </c>
      <c r="B20" s="81">
        <v>90</v>
      </c>
      <c r="C20" s="82">
        <v>0.15</v>
      </c>
      <c r="D20" s="82">
        <v>0</v>
      </c>
      <c r="E20" s="82">
        <v>0</v>
      </c>
      <c r="F20" s="82">
        <v>16.76</v>
      </c>
      <c r="G20" s="82">
        <v>0.2</v>
      </c>
      <c r="H20" s="82">
        <f t="shared" si="0"/>
        <v>17.11</v>
      </c>
      <c r="I20" s="82">
        <v>184.14</v>
      </c>
      <c r="J20" s="82">
        <v>76.46</v>
      </c>
      <c r="K20" s="82">
        <v>15.5</v>
      </c>
      <c r="L20" s="82">
        <f t="shared" si="1"/>
        <v>276.09999999999997</v>
      </c>
      <c r="M20" s="82">
        <f t="shared" si="2"/>
        <v>293.21</v>
      </c>
      <c r="N20" s="82">
        <f>3.79+5.4</f>
        <v>9.190000000000001</v>
      </c>
      <c r="O20" s="82">
        <f t="shared" si="3"/>
        <v>302.4</v>
      </c>
    </row>
    <row r="21" spans="1:15" ht="30" customHeight="1">
      <c r="A21" s="80" t="s">
        <v>21</v>
      </c>
      <c r="B21" s="81">
        <v>232</v>
      </c>
      <c r="C21" s="82">
        <v>2.45</v>
      </c>
      <c r="D21" s="82">
        <v>0</v>
      </c>
      <c r="E21" s="82">
        <v>0</v>
      </c>
      <c r="F21" s="82">
        <v>2.11</v>
      </c>
      <c r="G21" s="82">
        <v>0</v>
      </c>
      <c r="H21" s="82">
        <f t="shared" si="0"/>
        <v>4.5600000000000005</v>
      </c>
      <c r="I21" s="82">
        <v>90.9</v>
      </c>
      <c r="J21" s="82">
        <v>158.19</v>
      </c>
      <c r="K21" s="82">
        <v>19.96</v>
      </c>
      <c r="L21" s="82">
        <f t="shared" si="1"/>
        <v>269.05</v>
      </c>
      <c r="M21" s="82">
        <f t="shared" si="2"/>
        <v>273.61</v>
      </c>
      <c r="N21" s="82">
        <v>13.32</v>
      </c>
      <c r="O21" s="82">
        <f t="shared" si="3"/>
        <v>286.93</v>
      </c>
    </row>
    <row r="22" spans="1:15" ht="30" customHeight="1">
      <c r="A22" s="80" t="s">
        <v>22</v>
      </c>
      <c r="B22" s="81">
        <v>37</v>
      </c>
      <c r="C22" s="82">
        <v>0.01</v>
      </c>
      <c r="D22" s="82">
        <v>0.12</v>
      </c>
      <c r="E22" s="82">
        <v>0</v>
      </c>
      <c r="F22" s="82">
        <v>0</v>
      </c>
      <c r="G22" s="82">
        <v>0</v>
      </c>
      <c r="H22" s="82">
        <f t="shared" si="0"/>
        <v>0.13</v>
      </c>
      <c r="I22" s="82">
        <v>212.4</v>
      </c>
      <c r="J22" s="82">
        <v>179.84</v>
      </c>
      <c r="K22" s="82">
        <v>280.96</v>
      </c>
      <c r="L22" s="82">
        <f t="shared" si="1"/>
        <v>673.2</v>
      </c>
      <c r="M22" s="82">
        <f t="shared" si="2"/>
        <v>673.33</v>
      </c>
      <c r="N22" s="82">
        <v>31.68</v>
      </c>
      <c r="O22" s="82">
        <f t="shared" si="3"/>
        <v>705.01</v>
      </c>
    </row>
    <row r="23" spans="1:15" ht="30" customHeight="1">
      <c r="A23" s="83" t="s">
        <v>23</v>
      </c>
      <c r="B23" s="84">
        <v>14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f t="shared" si="0"/>
        <v>0</v>
      </c>
      <c r="I23" s="85">
        <v>1.9</v>
      </c>
      <c r="J23" s="85">
        <v>3.91</v>
      </c>
      <c r="K23" s="85">
        <v>7.73</v>
      </c>
      <c r="L23" s="85">
        <f t="shared" si="1"/>
        <v>13.540000000000001</v>
      </c>
      <c r="M23" s="85">
        <f t="shared" si="2"/>
        <v>13.540000000000001</v>
      </c>
      <c r="N23" s="85">
        <v>0</v>
      </c>
      <c r="O23" s="85">
        <f t="shared" si="3"/>
        <v>13.540000000000001</v>
      </c>
    </row>
    <row r="24" spans="1:15" ht="30" customHeight="1">
      <c r="A24" s="72" t="s">
        <v>4</v>
      </c>
      <c r="B24" s="73">
        <f aca="true" t="shared" si="4" ref="B24:G24">SUM(B12:B23)</f>
        <v>4394</v>
      </c>
      <c r="C24" s="74">
        <f t="shared" si="4"/>
        <v>2223.17</v>
      </c>
      <c r="D24" s="74">
        <f t="shared" si="4"/>
        <v>595.5500000000001</v>
      </c>
      <c r="E24" s="74">
        <f t="shared" si="4"/>
        <v>626.4799999999999</v>
      </c>
      <c r="F24" s="74">
        <f t="shared" si="4"/>
        <v>3203.7200000000003</v>
      </c>
      <c r="G24" s="74">
        <f t="shared" si="4"/>
        <v>29.139999999999993</v>
      </c>
      <c r="H24" s="74">
        <f>SUM(C24:G24)</f>
        <v>6678.06</v>
      </c>
      <c r="I24" s="74">
        <f>SUM(I12:I23)</f>
        <v>5921.419999999999</v>
      </c>
      <c r="J24" s="74">
        <f>SUM(J12:J23)</f>
        <v>12327.74000000002</v>
      </c>
      <c r="K24" s="74">
        <f>SUM(K12:K23)</f>
        <v>12162.030000000019</v>
      </c>
      <c r="L24" s="74">
        <f>SUM(I24:K24)</f>
        <v>30411.19000000004</v>
      </c>
      <c r="M24" s="74">
        <f>SUM(H24+L24)</f>
        <v>37089.25000000004</v>
      </c>
      <c r="N24" s="74">
        <f>SUM(N12:N23)</f>
        <v>5016.419999999999</v>
      </c>
      <c r="O24" s="75">
        <f>SUM(M24:N24)</f>
        <v>42105.670000000035</v>
      </c>
    </row>
    <row r="25" ht="24.75" customHeight="1"/>
    <row r="26" ht="24.75" customHeight="1"/>
  </sheetData>
  <sheetProtection/>
  <mergeCells count="16">
    <mergeCell ref="A4:N4"/>
    <mergeCell ref="A5:N5"/>
    <mergeCell ref="A6:N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3" customWidth="1"/>
    <col min="2" max="2" width="16.140625" style="4" customWidth="1"/>
    <col min="3" max="3" width="9.28125" style="5" customWidth="1"/>
    <col min="4" max="4" width="9.140625" style="5" customWidth="1"/>
    <col min="5" max="5" width="12.421875" style="5" bestFit="1" customWidth="1"/>
    <col min="6" max="6" width="16.421875" style="5" customWidth="1"/>
    <col min="7" max="7" width="12.28125" style="5" customWidth="1"/>
    <col min="8" max="8" width="12.00390625" style="5" customWidth="1"/>
    <col min="9" max="9" width="16.7109375" style="5" customWidth="1"/>
    <col min="10" max="10" width="17.00390625" style="5" customWidth="1"/>
    <col min="11" max="11" width="13.8515625" style="5" customWidth="1"/>
    <col min="12" max="12" width="13.140625" style="5" customWidth="1"/>
    <col min="13" max="13" width="16.00390625" style="5" customWidth="1"/>
    <col min="14" max="14" width="20.140625" style="9" customWidth="1"/>
    <col min="15" max="15" width="20.00390625" style="8" customWidth="1"/>
    <col min="16" max="16" width="14.421875" style="5" bestFit="1" customWidth="1"/>
    <col min="17" max="16384" width="11.421875" style="3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34.5" customHeight="1">
      <c r="A5" s="168" t="s">
        <v>27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34.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2:14" ht="34.5" customHeight="1">
      <c r="L7" s="3"/>
      <c r="M7" s="3"/>
      <c r="N7" s="3"/>
    </row>
    <row r="8" spans="1:16" s="40" customFormat="1" ht="25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  <c r="P8" s="41"/>
    </row>
    <row r="9" spans="1:16" s="40" customFormat="1" ht="27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  <c r="P9" s="41"/>
    </row>
    <row r="10" spans="1:16" s="40" customFormat="1" ht="24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  <c r="P10" s="41"/>
    </row>
    <row r="11" spans="1:16" s="40" customFormat="1" ht="27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  <c r="P11" s="41"/>
    </row>
    <row r="12" spans="1:15" ht="30" customHeight="1">
      <c r="A12" s="86" t="s">
        <v>13</v>
      </c>
      <c r="B12" s="78">
        <v>39</v>
      </c>
      <c r="C12" s="87">
        <v>0</v>
      </c>
      <c r="D12" s="79">
        <v>0</v>
      </c>
      <c r="E12" s="87">
        <v>0</v>
      </c>
      <c r="F12" s="79">
        <v>0</v>
      </c>
      <c r="G12" s="87">
        <v>0</v>
      </c>
      <c r="H12" s="88">
        <f aca="true" t="shared" si="0" ref="H12:H23">SUM(C12:G12)</f>
        <v>0</v>
      </c>
      <c r="I12" s="88">
        <v>0.09</v>
      </c>
      <c r="J12" s="79">
        <v>84.97</v>
      </c>
      <c r="K12" s="87">
        <v>27.94</v>
      </c>
      <c r="L12" s="79">
        <f aca="true" t="shared" si="1" ref="L12:L23">SUM(I12:K12)</f>
        <v>113</v>
      </c>
      <c r="M12" s="89">
        <f aca="true" t="shared" si="2" ref="M12:M23">SUM(H12+L12)</f>
        <v>113</v>
      </c>
      <c r="N12" s="87">
        <v>0</v>
      </c>
      <c r="O12" s="79">
        <f aca="true" t="shared" si="3" ref="O12:O23">SUM(M12:N12)</f>
        <v>113</v>
      </c>
    </row>
    <row r="13" spans="1:15" ht="30" customHeight="1">
      <c r="A13" s="90" t="s">
        <v>14</v>
      </c>
      <c r="B13" s="81">
        <v>73</v>
      </c>
      <c r="C13" s="91">
        <v>0</v>
      </c>
      <c r="D13" s="82">
        <v>0</v>
      </c>
      <c r="E13" s="91">
        <v>0</v>
      </c>
      <c r="F13" s="82">
        <v>13.25</v>
      </c>
      <c r="G13" s="91">
        <v>195.5</v>
      </c>
      <c r="H13" s="92">
        <f t="shared" si="0"/>
        <v>208.75</v>
      </c>
      <c r="I13" s="92">
        <v>148.55</v>
      </c>
      <c r="J13" s="82">
        <v>618.59</v>
      </c>
      <c r="K13" s="91">
        <v>1268.17</v>
      </c>
      <c r="L13" s="82">
        <f t="shared" si="1"/>
        <v>2035.3100000000002</v>
      </c>
      <c r="M13" s="93">
        <f t="shared" si="2"/>
        <v>2244.0600000000004</v>
      </c>
      <c r="N13" s="91">
        <v>15.1</v>
      </c>
      <c r="O13" s="82">
        <f t="shared" si="3"/>
        <v>2259.1600000000003</v>
      </c>
    </row>
    <row r="14" spans="1:15" ht="30" customHeight="1">
      <c r="A14" s="90" t="s">
        <v>15</v>
      </c>
      <c r="B14" s="81">
        <v>1086</v>
      </c>
      <c r="C14" s="91">
        <v>68.23</v>
      </c>
      <c r="D14" s="82">
        <v>13.6</v>
      </c>
      <c r="E14" s="91">
        <v>202.3</v>
      </c>
      <c r="F14" s="82">
        <v>1241.08</v>
      </c>
      <c r="G14" s="91">
        <v>7.27</v>
      </c>
      <c r="H14" s="92">
        <f t="shared" si="0"/>
        <v>1532.48</v>
      </c>
      <c r="I14" s="92">
        <v>1680.28</v>
      </c>
      <c r="J14" s="82">
        <v>3044.79</v>
      </c>
      <c r="K14" s="91">
        <v>3249.04</v>
      </c>
      <c r="L14" s="82">
        <f t="shared" si="1"/>
        <v>7974.11</v>
      </c>
      <c r="M14" s="93">
        <f t="shared" si="2"/>
        <v>9506.59</v>
      </c>
      <c r="N14" s="91">
        <v>469.27</v>
      </c>
      <c r="O14" s="82">
        <f t="shared" si="3"/>
        <v>9975.86</v>
      </c>
    </row>
    <row r="15" spans="1:15" ht="30" customHeight="1">
      <c r="A15" s="90" t="s">
        <v>16</v>
      </c>
      <c r="B15" s="81">
        <v>573</v>
      </c>
      <c r="C15" s="91">
        <v>0.1</v>
      </c>
      <c r="D15" s="82">
        <v>0.2</v>
      </c>
      <c r="E15" s="91">
        <v>0</v>
      </c>
      <c r="F15" s="82">
        <v>850.94</v>
      </c>
      <c r="G15" s="91">
        <v>13.69</v>
      </c>
      <c r="H15" s="92">
        <f t="shared" si="0"/>
        <v>864.9300000000001</v>
      </c>
      <c r="I15" s="92">
        <v>1193.5</v>
      </c>
      <c r="J15" s="82">
        <v>2056.26</v>
      </c>
      <c r="K15" s="91">
        <v>2029.44</v>
      </c>
      <c r="L15" s="82">
        <f t="shared" si="1"/>
        <v>5279.200000000001</v>
      </c>
      <c r="M15" s="93">
        <f t="shared" si="2"/>
        <v>6144.130000000001</v>
      </c>
      <c r="N15" s="91">
        <v>37.45</v>
      </c>
      <c r="O15" s="82">
        <f t="shared" si="3"/>
        <v>6181.580000000001</v>
      </c>
    </row>
    <row r="16" spans="1:15" ht="30" customHeight="1">
      <c r="A16" s="90" t="s">
        <v>17</v>
      </c>
      <c r="B16" s="81">
        <v>233</v>
      </c>
      <c r="C16" s="91">
        <v>67.05</v>
      </c>
      <c r="D16" s="82">
        <v>1.06</v>
      </c>
      <c r="E16" s="91">
        <v>0.05</v>
      </c>
      <c r="F16" s="82">
        <v>244.48</v>
      </c>
      <c r="G16" s="91">
        <v>2.1</v>
      </c>
      <c r="H16" s="92">
        <f t="shared" si="0"/>
        <v>314.74</v>
      </c>
      <c r="I16" s="92">
        <v>780.1</v>
      </c>
      <c r="J16" s="82">
        <v>3263.1</v>
      </c>
      <c r="K16" s="91">
        <v>4811.72</v>
      </c>
      <c r="L16" s="82">
        <f t="shared" si="1"/>
        <v>8854.92</v>
      </c>
      <c r="M16" s="93">
        <f t="shared" si="2"/>
        <v>9169.66</v>
      </c>
      <c r="N16" s="91">
        <v>166.52</v>
      </c>
      <c r="O16" s="82">
        <f t="shared" si="3"/>
        <v>9336.18</v>
      </c>
    </row>
    <row r="17" spans="1:15" ht="30" customHeight="1">
      <c r="A17" s="90" t="s">
        <v>18</v>
      </c>
      <c r="B17" s="81">
        <v>471</v>
      </c>
      <c r="C17" s="91">
        <v>372.6</v>
      </c>
      <c r="D17" s="82">
        <v>34.42</v>
      </c>
      <c r="E17" s="91">
        <v>268.2</v>
      </c>
      <c r="F17" s="82">
        <v>70.4</v>
      </c>
      <c r="G17" s="91">
        <v>0</v>
      </c>
      <c r="H17" s="92">
        <f t="shared" si="0"/>
        <v>745.62</v>
      </c>
      <c r="I17" s="92">
        <v>408.94</v>
      </c>
      <c r="J17" s="82">
        <v>844.91</v>
      </c>
      <c r="K17" s="91">
        <v>1520.86</v>
      </c>
      <c r="L17" s="82">
        <f t="shared" si="1"/>
        <v>2774.71</v>
      </c>
      <c r="M17" s="93">
        <f t="shared" si="2"/>
        <v>3520.33</v>
      </c>
      <c r="N17" s="91">
        <v>467.35</v>
      </c>
      <c r="O17" s="82">
        <f t="shared" si="3"/>
        <v>3987.68</v>
      </c>
    </row>
    <row r="18" spans="1:15" ht="30" customHeight="1">
      <c r="A18" s="90" t="s">
        <v>19</v>
      </c>
      <c r="B18" s="81">
        <v>1399</v>
      </c>
      <c r="C18" s="91">
        <v>120.6</v>
      </c>
      <c r="D18" s="82">
        <v>86.76</v>
      </c>
      <c r="E18" s="91">
        <v>45.61</v>
      </c>
      <c r="F18" s="82">
        <v>268.83</v>
      </c>
      <c r="G18" s="91">
        <v>48.91</v>
      </c>
      <c r="H18" s="92">
        <f t="shared" si="0"/>
        <v>570.7099999999999</v>
      </c>
      <c r="I18" s="92">
        <v>139.72</v>
      </c>
      <c r="J18" s="82">
        <v>662.97</v>
      </c>
      <c r="K18" s="91">
        <v>590.18</v>
      </c>
      <c r="L18" s="82">
        <f t="shared" si="1"/>
        <v>1392.87</v>
      </c>
      <c r="M18" s="93">
        <f t="shared" si="2"/>
        <v>1963.58</v>
      </c>
      <c r="N18" s="91">
        <v>493.4</v>
      </c>
      <c r="O18" s="82">
        <f t="shared" si="3"/>
        <v>2456.98</v>
      </c>
    </row>
    <row r="19" spans="1:15" ht="30" customHeight="1">
      <c r="A19" s="90" t="s">
        <v>20</v>
      </c>
      <c r="B19" s="81">
        <v>609</v>
      </c>
      <c r="C19" s="91">
        <v>57.55</v>
      </c>
      <c r="D19" s="82">
        <v>32.06</v>
      </c>
      <c r="E19" s="91">
        <v>75.59</v>
      </c>
      <c r="F19" s="82">
        <v>56.26</v>
      </c>
      <c r="G19" s="91">
        <v>0.2</v>
      </c>
      <c r="H19" s="92">
        <f t="shared" si="0"/>
        <v>221.65999999999997</v>
      </c>
      <c r="I19" s="92">
        <v>138.19</v>
      </c>
      <c r="J19" s="82">
        <v>155.83</v>
      </c>
      <c r="K19" s="91">
        <v>344.23</v>
      </c>
      <c r="L19" s="82">
        <f t="shared" si="1"/>
        <v>638.25</v>
      </c>
      <c r="M19" s="93">
        <f t="shared" si="2"/>
        <v>859.91</v>
      </c>
      <c r="N19" s="91">
        <v>1678.44</v>
      </c>
      <c r="O19" s="82">
        <f t="shared" si="3"/>
        <v>2538.35</v>
      </c>
    </row>
    <row r="20" spans="1:15" ht="30" customHeight="1">
      <c r="A20" s="90" t="s">
        <v>38</v>
      </c>
      <c r="B20" s="81">
        <v>59</v>
      </c>
      <c r="C20" s="91">
        <v>1.2</v>
      </c>
      <c r="D20" s="82">
        <v>0</v>
      </c>
      <c r="E20" s="91">
        <v>1.15</v>
      </c>
      <c r="F20" s="82">
        <v>2.3</v>
      </c>
      <c r="G20" s="91">
        <v>1.3</v>
      </c>
      <c r="H20" s="92">
        <f t="shared" si="0"/>
        <v>5.949999999999999</v>
      </c>
      <c r="I20" s="92">
        <v>2.41</v>
      </c>
      <c r="J20" s="82">
        <v>32.6</v>
      </c>
      <c r="K20" s="91">
        <v>8.68</v>
      </c>
      <c r="L20" s="82">
        <f t="shared" si="1"/>
        <v>43.690000000000005</v>
      </c>
      <c r="M20" s="93">
        <f t="shared" si="2"/>
        <v>49.64</v>
      </c>
      <c r="N20" s="91">
        <v>25.11</v>
      </c>
      <c r="O20" s="82">
        <f t="shared" si="3"/>
        <v>74.75</v>
      </c>
    </row>
    <row r="21" spans="1:15" ht="30" customHeight="1">
      <c r="A21" s="90" t="s">
        <v>21</v>
      </c>
      <c r="B21" s="81">
        <v>201</v>
      </c>
      <c r="C21" s="91">
        <v>0.35</v>
      </c>
      <c r="D21" s="82">
        <v>0</v>
      </c>
      <c r="E21" s="91">
        <v>0.6</v>
      </c>
      <c r="F21" s="82">
        <v>0.6</v>
      </c>
      <c r="G21" s="91">
        <v>0</v>
      </c>
      <c r="H21" s="92">
        <f t="shared" si="0"/>
        <v>1.5499999999999998</v>
      </c>
      <c r="I21" s="92">
        <v>27.45</v>
      </c>
      <c r="J21" s="82">
        <v>122.14</v>
      </c>
      <c r="K21" s="91">
        <v>7.42</v>
      </c>
      <c r="L21" s="82">
        <f t="shared" si="1"/>
        <v>157.01</v>
      </c>
      <c r="M21" s="93">
        <f t="shared" si="2"/>
        <v>158.56</v>
      </c>
      <c r="N21" s="91">
        <v>17</v>
      </c>
      <c r="O21" s="82">
        <f t="shared" si="3"/>
        <v>175.56</v>
      </c>
    </row>
    <row r="22" spans="1:15" ht="30" customHeight="1">
      <c r="A22" s="90" t="s">
        <v>22</v>
      </c>
      <c r="B22" s="81">
        <v>15</v>
      </c>
      <c r="C22" s="91">
        <v>0</v>
      </c>
      <c r="D22" s="82">
        <v>1.03</v>
      </c>
      <c r="E22" s="91">
        <v>0</v>
      </c>
      <c r="F22" s="82">
        <v>0</v>
      </c>
      <c r="G22" s="91">
        <v>0</v>
      </c>
      <c r="H22" s="92">
        <f t="shared" si="0"/>
        <v>1.03</v>
      </c>
      <c r="I22" s="92">
        <v>16</v>
      </c>
      <c r="J22" s="82">
        <v>14.54</v>
      </c>
      <c r="K22" s="91">
        <v>6.55</v>
      </c>
      <c r="L22" s="82">
        <f t="shared" si="1"/>
        <v>37.089999999999996</v>
      </c>
      <c r="M22" s="93">
        <f t="shared" si="2"/>
        <v>38.12</v>
      </c>
      <c r="N22" s="91">
        <v>14.18</v>
      </c>
      <c r="O22" s="82">
        <f t="shared" si="3"/>
        <v>52.3</v>
      </c>
    </row>
    <row r="23" spans="1:15" ht="30" customHeight="1">
      <c r="A23" s="94" t="s">
        <v>23</v>
      </c>
      <c r="B23" s="84">
        <v>26</v>
      </c>
      <c r="C23" s="95">
        <v>0</v>
      </c>
      <c r="D23" s="85">
        <v>0</v>
      </c>
      <c r="E23" s="95">
        <v>0</v>
      </c>
      <c r="F23" s="85">
        <v>0</v>
      </c>
      <c r="G23" s="95">
        <v>0.01</v>
      </c>
      <c r="H23" s="96">
        <f t="shared" si="0"/>
        <v>0.01</v>
      </c>
      <c r="I23" s="96">
        <v>10.07</v>
      </c>
      <c r="J23" s="85">
        <v>20.88</v>
      </c>
      <c r="K23" s="95">
        <v>14.5</v>
      </c>
      <c r="L23" s="85">
        <f t="shared" si="1"/>
        <v>45.45</v>
      </c>
      <c r="M23" s="97">
        <f t="shared" si="2"/>
        <v>45.46</v>
      </c>
      <c r="N23" s="95">
        <v>64.8</v>
      </c>
      <c r="O23" s="85">
        <f t="shared" si="3"/>
        <v>110.25999999999999</v>
      </c>
    </row>
    <row r="24" spans="1:15" ht="30" customHeight="1">
      <c r="A24" s="68" t="s">
        <v>4</v>
      </c>
      <c r="B24" s="69">
        <f aca="true" t="shared" si="4" ref="B24:G24">SUM(B12:B23)</f>
        <v>4784</v>
      </c>
      <c r="C24" s="70">
        <f t="shared" si="4"/>
        <v>687.6800000000001</v>
      </c>
      <c r="D24" s="70">
        <f t="shared" si="4"/>
        <v>169.13000000000002</v>
      </c>
      <c r="E24" s="70">
        <f t="shared" si="4"/>
        <v>593.5</v>
      </c>
      <c r="F24" s="70">
        <f t="shared" si="4"/>
        <v>2748.1400000000003</v>
      </c>
      <c r="G24" s="70">
        <f t="shared" si="4"/>
        <v>268.98</v>
      </c>
      <c r="H24" s="70">
        <f>SUM(C24:G24)</f>
        <v>4467.43</v>
      </c>
      <c r="I24" s="70">
        <f>SUM(I12:I23)</f>
        <v>4545.299999999999</v>
      </c>
      <c r="J24" s="70">
        <f>SUM(J12:J23)</f>
        <v>10921.58</v>
      </c>
      <c r="K24" s="70">
        <f>SUM(K12:K23)</f>
        <v>13878.730000000001</v>
      </c>
      <c r="L24" s="70">
        <f>SUM(I24:K24)</f>
        <v>29345.61</v>
      </c>
      <c r="M24" s="70">
        <f>SUM(H24+L24)</f>
        <v>33813.04</v>
      </c>
      <c r="N24" s="70">
        <f>SUM(N12:N23)</f>
        <v>3448.6200000000003</v>
      </c>
      <c r="O24" s="71">
        <f>SUM(M24:N24)</f>
        <v>37261.66</v>
      </c>
    </row>
    <row r="25" ht="24.75" customHeight="1"/>
    <row r="26" ht="24.75" customHeight="1"/>
  </sheetData>
  <sheetProtection/>
  <mergeCells count="16">
    <mergeCell ref="A4:N4"/>
    <mergeCell ref="A5:N5"/>
    <mergeCell ref="A6:N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3" customWidth="1"/>
    <col min="2" max="2" width="16.57421875" style="4" customWidth="1"/>
    <col min="3" max="3" width="12.140625" style="5" customWidth="1"/>
    <col min="4" max="4" width="9.57421875" style="5" customWidth="1"/>
    <col min="5" max="5" width="12.421875" style="5" bestFit="1" customWidth="1"/>
    <col min="6" max="6" width="16.57421875" style="5" customWidth="1"/>
    <col min="7" max="7" width="13.00390625" style="5" customWidth="1"/>
    <col min="8" max="8" width="11.57421875" style="5" bestFit="1" customWidth="1"/>
    <col min="9" max="9" width="16.8515625" style="5" customWidth="1"/>
    <col min="10" max="10" width="17.421875" style="5" customWidth="1"/>
    <col min="11" max="11" width="14.140625" style="5" customWidth="1"/>
    <col min="12" max="12" width="12.57421875" style="5" bestFit="1" customWidth="1"/>
    <col min="13" max="13" width="16.28125" style="5" customWidth="1"/>
    <col min="14" max="14" width="19.421875" style="9" customWidth="1"/>
    <col min="15" max="15" width="17.421875" style="8" customWidth="1"/>
    <col min="16" max="16" width="14.57421875" style="5" bestFit="1" customWidth="1"/>
    <col min="17" max="16384" width="11.421875" style="3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34.5" customHeight="1">
      <c r="A5" s="168" t="s">
        <v>28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34.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2:14" ht="34.5" customHeight="1">
      <c r="L7" s="3"/>
      <c r="M7" s="3"/>
      <c r="N7" s="3"/>
    </row>
    <row r="8" spans="1:16" s="40" customFormat="1" ht="34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  <c r="P8" s="41"/>
    </row>
    <row r="9" spans="1:16" s="40" customFormat="1" ht="34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  <c r="P9" s="41"/>
    </row>
    <row r="10" spans="1:16" s="40" customFormat="1" ht="34.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  <c r="P10" s="41"/>
    </row>
    <row r="11" spans="1:16" s="40" customFormat="1" ht="34.5" customHeight="1">
      <c r="A11" s="178"/>
      <c r="B11" s="179"/>
      <c r="C11" s="76" t="s">
        <v>79</v>
      </c>
      <c r="D11" s="76" t="s">
        <v>80</v>
      </c>
      <c r="E11" s="76" t="s">
        <v>81</v>
      </c>
      <c r="F11" s="177"/>
      <c r="G11" s="177"/>
      <c r="H11" s="177"/>
      <c r="I11" s="177"/>
      <c r="J11" s="177"/>
      <c r="K11" s="177"/>
      <c r="L11" s="177"/>
      <c r="M11" s="180"/>
      <c r="N11" s="180"/>
      <c r="O11" s="176"/>
      <c r="P11" s="41"/>
    </row>
    <row r="12" spans="1:15" ht="30" customHeight="1">
      <c r="A12" s="86" t="s">
        <v>13</v>
      </c>
      <c r="B12" s="78">
        <v>12</v>
      </c>
      <c r="C12" s="87">
        <v>0</v>
      </c>
      <c r="D12" s="79">
        <v>0</v>
      </c>
      <c r="E12" s="87">
        <v>0</v>
      </c>
      <c r="F12" s="79">
        <v>0</v>
      </c>
      <c r="G12" s="87">
        <v>0</v>
      </c>
      <c r="H12" s="88">
        <f aca="true" t="shared" si="0" ref="H12:H23">SUM(C12:G12)</f>
        <v>0</v>
      </c>
      <c r="I12" s="88">
        <v>1</v>
      </c>
      <c r="J12" s="79">
        <v>10.84</v>
      </c>
      <c r="K12" s="87">
        <v>0.9</v>
      </c>
      <c r="L12" s="79">
        <f aca="true" t="shared" si="1" ref="L12:L23">SUM(I12:K12)</f>
        <v>12.74</v>
      </c>
      <c r="M12" s="89">
        <f aca="true" t="shared" si="2" ref="M12:M23">SUM(H12+L12)</f>
        <v>12.74</v>
      </c>
      <c r="N12" s="87">
        <v>0</v>
      </c>
      <c r="O12" s="79">
        <f aca="true" t="shared" si="3" ref="O12:O23">SUM(M12:N12)</f>
        <v>12.74</v>
      </c>
    </row>
    <row r="13" spans="1:15" ht="30" customHeight="1">
      <c r="A13" s="90" t="s">
        <v>14</v>
      </c>
      <c r="B13" s="81">
        <v>18</v>
      </c>
      <c r="C13" s="91">
        <v>0</v>
      </c>
      <c r="D13" s="82">
        <v>0</v>
      </c>
      <c r="E13" s="91">
        <v>0</v>
      </c>
      <c r="F13" s="82">
        <v>5.3</v>
      </c>
      <c r="G13" s="91">
        <v>9</v>
      </c>
      <c r="H13" s="92">
        <f t="shared" si="0"/>
        <v>14.3</v>
      </c>
      <c r="I13" s="92">
        <v>101</v>
      </c>
      <c r="J13" s="82">
        <v>500.8</v>
      </c>
      <c r="K13" s="91">
        <v>1667.96</v>
      </c>
      <c r="L13" s="82">
        <f t="shared" si="1"/>
        <v>2269.76</v>
      </c>
      <c r="M13" s="93">
        <f t="shared" si="2"/>
        <v>2284.0600000000004</v>
      </c>
      <c r="N13" s="91">
        <v>40.01</v>
      </c>
      <c r="O13" s="82">
        <f t="shared" si="3"/>
        <v>2324.0700000000006</v>
      </c>
    </row>
    <row r="14" spans="1:15" ht="30" customHeight="1">
      <c r="A14" s="90" t="s">
        <v>15</v>
      </c>
      <c r="B14" s="81">
        <v>1318</v>
      </c>
      <c r="C14" s="91">
        <v>55.19</v>
      </c>
      <c r="D14" s="82">
        <v>23.72</v>
      </c>
      <c r="E14" s="91">
        <v>1.48</v>
      </c>
      <c r="F14" s="82">
        <v>484.92</v>
      </c>
      <c r="G14" s="91">
        <v>5</v>
      </c>
      <c r="H14" s="92">
        <f t="shared" si="0"/>
        <v>570.3100000000001</v>
      </c>
      <c r="I14" s="92">
        <v>447.6</v>
      </c>
      <c r="J14" s="82">
        <v>1920.35</v>
      </c>
      <c r="K14" s="91">
        <v>2065.38</v>
      </c>
      <c r="L14" s="82">
        <f t="shared" si="1"/>
        <v>4433.33</v>
      </c>
      <c r="M14" s="93">
        <f t="shared" si="2"/>
        <v>5003.64</v>
      </c>
      <c r="N14" s="91">
        <v>203.49</v>
      </c>
      <c r="O14" s="82">
        <f t="shared" si="3"/>
        <v>5207.13</v>
      </c>
    </row>
    <row r="15" spans="1:15" ht="30" customHeight="1">
      <c r="A15" s="90" t="s">
        <v>16</v>
      </c>
      <c r="B15" s="81">
        <v>447</v>
      </c>
      <c r="C15" s="91">
        <v>0.2</v>
      </c>
      <c r="D15" s="82">
        <v>0.6</v>
      </c>
      <c r="E15" s="91">
        <v>0</v>
      </c>
      <c r="F15" s="82">
        <v>23.09</v>
      </c>
      <c r="G15" s="91">
        <v>3.85</v>
      </c>
      <c r="H15" s="92">
        <f t="shared" si="0"/>
        <v>27.740000000000002</v>
      </c>
      <c r="I15" s="92">
        <v>68</v>
      </c>
      <c r="J15" s="82">
        <v>522.58</v>
      </c>
      <c r="K15" s="91">
        <v>1122.87</v>
      </c>
      <c r="L15" s="82">
        <f t="shared" si="1"/>
        <v>1713.4499999999998</v>
      </c>
      <c r="M15" s="93">
        <f t="shared" si="2"/>
        <v>1741.1899999999998</v>
      </c>
      <c r="N15" s="91">
        <v>13.65</v>
      </c>
      <c r="O15" s="82">
        <f t="shared" si="3"/>
        <v>1754.84</v>
      </c>
    </row>
    <row r="16" spans="1:15" ht="30" customHeight="1">
      <c r="A16" s="90" t="s">
        <v>17</v>
      </c>
      <c r="B16" s="81">
        <v>237</v>
      </c>
      <c r="C16" s="91">
        <v>38.6</v>
      </c>
      <c r="D16" s="82">
        <v>3.33</v>
      </c>
      <c r="E16" s="91">
        <v>0.6</v>
      </c>
      <c r="F16" s="82">
        <v>44.01</v>
      </c>
      <c r="G16" s="91">
        <v>13.7</v>
      </c>
      <c r="H16" s="92">
        <f t="shared" si="0"/>
        <v>100.24</v>
      </c>
      <c r="I16" s="92">
        <v>546.05</v>
      </c>
      <c r="J16" s="82">
        <v>1244.66</v>
      </c>
      <c r="K16" s="91">
        <v>1206.77</v>
      </c>
      <c r="L16" s="82">
        <f t="shared" si="1"/>
        <v>2997.48</v>
      </c>
      <c r="M16" s="93">
        <f t="shared" si="2"/>
        <v>3097.72</v>
      </c>
      <c r="N16" s="91">
        <v>209.18</v>
      </c>
      <c r="O16" s="82">
        <f t="shared" si="3"/>
        <v>3306.8999999999996</v>
      </c>
    </row>
    <row r="17" spans="1:15" ht="30" customHeight="1">
      <c r="A17" s="90" t="s">
        <v>18</v>
      </c>
      <c r="B17" s="81">
        <v>253</v>
      </c>
      <c r="C17" s="91">
        <v>223.5</v>
      </c>
      <c r="D17" s="82">
        <v>22.61</v>
      </c>
      <c r="E17" s="91">
        <v>349.6</v>
      </c>
      <c r="F17" s="82">
        <v>30.61</v>
      </c>
      <c r="G17" s="91">
        <v>0</v>
      </c>
      <c r="H17" s="92">
        <f t="shared" si="0"/>
        <v>626.32</v>
      </c>
      <c r="I17" s="92">
        <v>131.05</v>
      </c>
      <c r="J17" s="82">
        <v>745.29</v>
      </c>
      <c r="K17" s="91">
        <v>833.67</v>
      </c>
      <c r="L17" s="82">
        <f t="shared" si="1"/>
        <v>1710.0099999999998</v>
      </c>
      <c r="M17" s="93">
        <f t="shared" si="2"/>
        <v>2336.33</v>
      </c>
      <c r="N17" s="91">
        <v>211.37</v>
      </c>
      <c r="O17" s="82">
        <f t="shared" si="3"/>
        <v>2547.7</v>
      </c>
    </row>
    <row r="18" spans="1:15" ht="30" customHeight="1">
      <c r="A18" s="90" t="s">
        <v>19</v>
      </c>
      <c r="B18" s="81">
        <v>697</v>
      </c>
      <c r="C18" s="91">
        <v>859.2</v>
      </c>
      <c r="D18" s="82">
        <v>483.36</v>
      </c>
      <c r="E18" s="91">
        <v>1059</v>
      </c>
      <c r="F18" s="82">
        <v>1261.16</v>
      </c>
      <c r="G18" s="91">
        <v>0.05</v>
      </c>
      <c r="H18" s="92">
        <f t="shared" si="0"/>
        <v>3662.7700000000004</v>
      </c>
      <c r="I18" s="92">
        <v>7321.94</v>
      </c>
      <c r="J18" s="82">
        <v>3780.59</v>
      </c>
      <c r="K18" s="91">
        <v>2760.68</v>
      </c>
      <c r="L18" s="82">
        <f t="shared" si="1"/>
        <v>13863.21</v>
      </c>
      <c r="M18" s="93">
        <f t="shared" si="2"/>
        <v>17525.98</v>
      </c>
      <c r="N18" s="91">
        <v>2601.01</v>
      </c>
      <c r="O18" s="82">
        <f t="shared" si="3"/>
        <v>20126.989999999998</v>
      </c>
    </row>
    <row r="19" spans="1:15" ht="30" customHeight="1">
      <c r="A19" s="90" t="s">
        <v>20</v>
      </c>
      <c r="B19" s="81">
        <v>471</v>
      </c>
      <c r="C19" s="91">
        <v>129.2</v>
      </c>
      <c r="D19" s="82">
        <v>110.5</v>
      </c>
      <c r="E19" s="91">
        <v>568.6</v>
      </c>
      <c r="F19" s="82">
        <v>229.05</v>
      </c>
      <c r="G19" s="91">
        <v>399.85</v>
      </c>
      <c r="H19" s="92">
        <f t="shared" si="0"/>
        <v>1437.1999999999998</v>
      </c>
      <c r="I19" s="92">
        <v>18735.39</v>
      </c>
      <c r="J19" s="82">
        <v>811.27</v>
      </c>
      <c r="K19" s="91">
        <v>1589.68</v>
      </c>
      <c r="L19" s="82">
        <f t="shared" si="1"/>
        <v>21136.34</v>
      </c>
      <c r="M19" s="93">
        <f t="shared" si="2"/>
        <v>22573.54</v>
      </c>
      <c r="N19" s="91">
        <v>3249.24</v>
      </c>
      <c r="O19" s="82">
        <f t="shared" si="3"/>
        <v>25822.78</v>
      </c>
    </row>
    <row r="20" spans="1:15" ht="30" customHeight="1">
      <c r="A20" s="90" t="s">
        <v>38</v>
      </c>
      <c r="B20" s="81">
        <v>183</v>
      </c>
      <c r="C20" s="91">
        <v>6.01</v>
      </c>
      <c r="D20" s="82">
        <v>0</v>
      </c>
      <c r="E20" s="91">
        <v>10.03</v>
      </c>
      <c r="F20" s="82">
        <v>20.64</v>
      </c>
      <c r="G20" s="91">
        <v>0.7</v>
      </c>
      <c r="H20" s="92">
        <f t="shared" si="0"/>
        <v>37.38</v>
      </c>
      <c r="I20" s="92">
        <v>611.95</v>
      </c>
      <c r="J20" s="82">
        <v>185.28</v>
      </c>
      <c r="K20" s="91">
        <v>239.12</v>
      </c>
      <c r="L20" s="82">
        <f t="shared" si="1"/>
        <v>1036.35</v>
      </c>
      <c r="M20" s="93">
        <f t="shared" si="2"/>
        <v>1073.73</v>
      </c>
      <c r="N20" s="91">
        <v>168.02</v>
      </c>
      <c r="O20" s="82">
        <f t="shared" si="3"/>
        <v>1241.75</v>
      </c>
    </row>
    <row r="21" spans="1:15" ht="30" customHeight="1">
      <c r="A21" s="90" t="s">
        <v>21</v>
      </c>
      <c r="B21" s="81">
        <v>554</v>
      </c>
      <c r="C21" s="91">
        <v>38.2</v>
      </c>
      <c r="D21" s="82">
        <v>18.92</v>
      </c>
      <c r="E21" s="91">
        <v>0</v>
      </c>
      <c r="F21" s="82">
        <v>18.75</v>
      </c>
      <c r="G21" s="91">
        <v>3.2</v>
      </c>
      <c r="H21" s="92">
        <f t="shared" si="0"/>
        <v>79.07000000000001</v>
      </c>
      <c r="I21" s="92">
        <v>2551.84</v>
      </c>
      <c r="J21" s="82">
        <v>1150.53</v>
      </c>
      <c r="K21" s="91">
        <v>274.39</v>
      </c>
      <c r="L21" s="82">
        <f t="shared" si="1"/>
        <v>3976.7599999999998</v>
      </c>
      <c r="M21" s="93">
        <f t="shared" si="2"/>
        <v>4055.83</v>
      </c>
      <c r="N21" s="91">
        <v>130.92</v>
      </c>
      <c r="O21" s="82">
        <f t="shared" si="3"/>
        <v>4186.75</v>
      </c>
    </row>
    <row r="22" spans="1:15" ht="30" customHeight="1">
      <c r="A22" s="90" t="s">
        <v>22</v>
      </c>
      <c r="B22" s="81">
        <v>48</v>
      </c>
      <c r="C22" s="91">
        <v>0</v>
      </c>
      <c r="D22" s="82">
        <v>10.32</v>
      </c>
      <c r="E22" s="91">
        <v>1</v>
      </c>
      <c r="F22" s="82">
        <v>0</v>
      </c>
      <c r="G22" s="91">
        <v>0</v>
      </c>
      <c r="H22" s="92">
        <f t="shared" si="0"/>
        <v>11.32</v>
      </c>
      <c r="I22" s="92">
        <v>153.25</v>
      </c>
      <c r="J22" s="82">
        <v>116.66</v>
      </c>
      <c r="K22" s="91">
        <v>58.17</v>
      </c>
      <c r="L22" s="82">
        <f t="shared" si="1"/>
        <v>328.08</v>
      </c>
      <c r="M22" s="93">
        <f t="shared" si="2"/>
        <v>339.4</v>
      </c>
      <c r="N22" s="91">
        <v>14.27</v>
      </c>
      <c r="O22" s="82">
        <f t="shared" si="3"/>
        <v>353.66999999999996</v>
      </c>
    </row>
    <row r="23" spans="1:15" ht="30" customHeight="1">
      <c r="A23" s="94" t="s">
        <v>23</v>
      </c>
      <c r="B23" s="84">
        <v>62</v>
      </c>
      <c r="C23" s="95">
        <v>0</v>
      </c>
      <c r="D23" s="85">
        <v>0</v>
      </c>
      <c r="E23" s="95">
        <v>0</v>
      </c>
      <c r="F23" s="85">
        <v>0</v>
      </c>
      <c r="G23" s="95">
        <v>0</v>
      </c>
      <c r="H23" s="96">
        <f t="shared" si="0"/>
        <v>0</v>
      </c>
      <c r="I23" s="96">
        <v>33.86</v>
      </c>
      <c r="J23" s="85">
        <v>52.47</v>
      </c>
      <c r="K23" s="95">
        <v>53.81</v>
      </c>
      <c r="L23" s="85">
        <f t="shared" si="1"/>
        <v>140.14</v>
      </c>
      <c r="M23" s="97">
        <f t="shared" si="2"/>
        <v>140.14</v>
      </c>
      <c r="N23" s="95">
        <v>1.01</v>
      </c>
      <c r="O23" s="85">
        <f t="shared" si="3"/>
        <v>141.14999999999998</v>
      </c>
    </row>
    <row r="24" spans="1:15" ht="30" customHeight="1">
      <c r="A24" s="68" t="s">
        <v>4</v>
      </c>
      <c r="B24" s="69">
        <f aca="true" t="shared" si="4" ref="B24:G24">SUM(B12:B23)</f>
        <v>4300</v>
      </c>
      <c r="C24" s="70">
        <f t="shared" si="4"/>
        <v>1350.1000000000001</v>
      </c>
      <c r="D24" s="70">
        <f t="shared" si="4"/>
        <v>673.36</v>
      </c>
      <c r="E24" s="70">
        <f t="shared" si="4"/>
        <v>1990.3100000000002</v>
      </c>
      <c r="F24" s="70">
        <f t="shared" si="4"/>
        <v>2117.53</v>
      </c>
      <c r="G24" s="70">
        <f t="shared" si="4"/>
        <v>435.35</v>
      </c>
      <c r="H24" s="70">
        <f>SUM(C24:G24)</f>
        <v>6566.6500000000015</v>
      </c>
      <c r="I24" s="70">
        <f>SUM(I12:I23)</f>
        <v>30702.93</v>
      </c>
      <c r="J24" s="70">
        <f>SUM(J12:J23)</f>
        <v>11041.320000000002</v>
      </c>
      <c r="K24" s="70">
        <f>SUM(K12:K23)</f>
        <v>11873.400000000001</v>
      </c>
      <c r="L24" s="70">
        <f>SUM(I24:K24)</f>
        <v>53617.65</v>
      </c>
      <c r="M24" s="70">
        <f>SUM(H24+L24)</f>
        <v>60184.3</v>
      </c>
      <c r="N24" s="70">
        <f>SUM(N12:N23)</f>
        <v>6842.170000000001</v>
      </c>
      <c r="O24" s="71">
        <f>SUM(M24:N24)</f>
        <v>67026.47</v>
      </c>
    </row>
    <row r="25" ht="24.75" customHeight="1"/>
    <row r="26" ht="24.75" customHeight="1"/>
  </sheetData>
  <sheetProtection/>
  <mergeCells count="16">
    <mergeCell ref="C10:E10"/>
    <mergeCell ref="A4:N4"/>
    <mergeCell ref="A5:N5"/>
    <mergeCell ref="A6:N6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3" customWidth="1"/>
    <col min="2" max="2" width="17.00390625" style="4" customWidth="1"/>
    <col min="3" max="3" width="8.421875" style="5" customWidth="1"/>
    <col min="4" max="4" width="9.140625" style="5" customWidth="1"/>
    <col min="5" max="5" width="12.421875" style="5" customWidth="1"/>
    <col min="6" max="6" width="15.8515625" style="5" customWidth="1"/>
    <col min="7" max="7" width="11.28125" style="5" customWidth="1"/>
    <col min="8" max="8" width="9.28125" style="5" customWidth="1"/>
    <col min="9" max="9" width="16.140625" style="5" customWidth="1"/>
    <col min="10" max="10" width="17.00390625" style="5" customWidth="1"/>
    <col min="11" max="11" width="14.421875" style="5" customWidth="1"/>
    <col min="12" max="12" width="11.57421875" style="5" bestFit="1" customWidth="1"/>
    <col min="13" max="13" width="17.421875" style="5" customWidth="1"/>
    <col min="14" max="14" width="19.421875" style="9" customWidth="1"/>
    <col min="15" max="15" width="18.140625" style="3" customWidth="1"/>
    <col min="16" max="16384" width="11.421875" style="3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34.5" customHeight="1">
      <c r="A5" s="10" t="s">
        <v>29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34.5" customHeight="1">
      <c r="A6" s="10" t="s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2:14" ht="34.5" customHeight="1">
      <c r="L7" s="3"/>
      <c r="M7" s="3"/>
      <c r="N7" s="3"/>
    </row>
    <row r="8" spans="1:15" s="40" customFormat="1" ht="28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40" customFormat="1" ht="28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40" customFormat="1" ht="24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40" customFormat="1" ht="25.5" customHeight="1">
      <c r="A11" s="178"/>
      <c r="B11" s="179"/>
      <c r="C11" s="76" t="s">
        <v>79</v>
      </c>
      <c r="D11" s="76" t="s">
        <v>80</v>
      </c>
      <c r="E11" s="76" t="s">
        <v>81</v>
      </c>
      <c r="F11" s="177"/>
      <c r="G11" s="177"/>
      <c r="H11" s="177"/>
      <c r="I11" s="177"/>
      <c r="J11" s="177"/>
      <c r="K11" s="177"/>
      <c r="L11" s="177"/>
      <c r="M11" s="180"/>
      <c r="N11" s="180"/>
      <c r="O11" s="176"/>
    </row>
    <row r="12" spans="1:15" ht="30" customHeight="1">
      <c r="A12" s="86" t="s">
        <v>13</v>
      </c>
      <c r="B12" s="78">
        <v>5</v>
      </c>
      <c r="C12" s="87">
        <v>0</v>
      </c>
      <c r="D12" s="79">
        <v>0</v>
      </c>
      <c r="E12" s="87">
        <v>0</v>
      </c>
      <c r="F12" s="79">
        <v>0.5</v>
      </c>
      <c r="G12" s="87">
        <v>0</v>
      </c>
      <c r="H12" s="88">
        <f aca="true" t="shared" si="0" ref="H12:H23">SUM(C12:G12)</f>
        <v>0.5</v>
      </c>
      <c r="I12" s="88">
        <v>0</v>
      </c>
      <c r="J12" s="79">
        <v>10.1</v>
      </c>
      <c r="K12" s="87">
        <v>0</v>
      </c>
      <c r="L12" s="79">
        <f aca="true" t="shared" si="1" ref="L12:L23">SUM(I12:K12)</f>
        <v>10.1</v>
      </c>
      <c r="M12" s="89">
        <f aca="true" t="shared" si="2" ref="M12:M23">SUM(H12+L12)</f>
        <v>10.6</v>
      </c>
      <c r="N12" s="87">
        <v>0</v>
      </c>
      <c r="O12" s="79">
        <f aca="true" t="shared" si="3" ref="O12:O23">SUM(M12:N12)</f>
        <v>10.6</v>
      </c>
    </row>
    <row r="13" spans="1:15" ht="30" customHeight="1">
      <c r="A13" s="90" t="s">
        <v>14</v>
      </c>
      <c r="B13" s="81">
        <v>32</v>
      </c>
      <c r="C13" s="91">
        <v>0</v>
      </c>
      <c r="D13" s="82">
        <v>0</v>
      </c>
      <c r="E13" s="91">
        <v>0</v>
      </c>
      <c r="F13" s="82">
        <v>1.65</v>
      </c>
      <c r="G13" s="91">
        <v>6.25</v>
      </c>
      <c r="H13" s="92">
        <f t="shared" si="0"/>
        <v>7.9</v>
      </c>
      <c r="I13" s="92">
        <v>9.1</v>
      </c>
      <c r="J13" s="82">
        <v>30.33</v>
      </c>
      <c r="K13" s="91">
        <v>37.36</v>
      </c>
      <c r="L13" s="82">
        <f t="shared" si="1"/>
        <v>76.78999999999999</v>
      </c>
      <c r="M13" s="93">
        <f t="shared" si="2"/>
        <v>84.69</v>
      </c>
      <c r="N13" s="91">
        <v>0</v>
      </c>
      <c r="O13" s="82">
        <f t="shared" si="3"/>
        <v>84.69</v>
      </c>
    </row>
    <row r="14" spans="1:15" ht="30" customHeight="1">
      <c r="A14" s="90" t="s">
        <v>15</v>
      </c>
      <c r="B14" s="81">
        <v>1036</v>
      </c>
      <c r="C14" s="91">
        <v>14.25</v>
      </c>
      <c r="D14" s="82">
        <v>12.08</v>
      </c>
      <c r="E14" s="91">
        <v>16.09</v>
      </c>
      <c r="F14" s="82">
        <v>174.71</v>
      </c>
      <c r="G14" s="91">
        <v>3</v>
      </c>
      <c r="H14" s="92">
        <f t="shared" si="0"/>
        <v>220.13</v>
      </c>
      <c r="I14" s="92">
        <v>310.65</v>
      </c>
      <c r="J14" s="82">
        <v>690.51</v>
      </c>
      <c r="K14" s="91">
        <v>961.84</v>
      </c>
      <c r="L14" s="82">
        <f t="shared" si="1"/>
        <v>1963</v>
      </c>
      <c r="M14" s="93">
        <f t="shared" si="2"/>
        <v>2183.13</v>
      </c>
      <c r="N14" s="91">
        <v>49.91</v>
      </c>
      <c r="O14" s="82">
        <f t="shared" si="3"/>
        <v>2233.04</v>
      </c>
    </row>
    <row r="15" spans="1:15" ht="30" customHeight="1">
      <c r="A15" s="90" t="s">
        <v>16</v>
      </c>
      <c r="B15" s="81">
        <v>543</v>
      </c>
      <c r="C15" s="91">
        <v>1.38</v>
      </c>
      <c r="D15" s="82">
        <v>0</v>
      </c>
      <c r="E15" s="91">
        <v>0</v>
      </c>
      <c r="F15" s="82">
        <v>23.17</v>
      </c>
      <c r="G15" s="91">
        <v>4.17</v>
      </c>
      <c r="H15" s="92">
        <f t="shared" si="0"/>
        <v>28.72</v>
      </c>
      <c r="I15" s="92">
        <v>106.45</v>
      </c>
      <c r="J15" s="82">
        <v>360.97</v>
      </c>
      <c r="K15" s="91">
        <v>1251.78</v>
      </c>
      <c r="L15" s="82">
        <f t="shared" si="1"/>
        <v>1719.2</v>
      </c>
      <c r="M15" s="93">
        <f t="shared" si="2"/>
        <v>1747.92</v>
      </c>
      <c r="N15" s="91">
        <v>12.01</v>
      </c>
      <c r="O15" s="82">
        <f t="shared" si="3"/>
        <v>1759.93</v>
      </c>
    </row>
    <row r="16" spans="1:15" ht="30" customHeight="1">
      <c r="A16" s="90" t="s">
        <v>17</v>
      </c>
      <c r="B16" s="81">
        <v>264</v>
      </c>
      <c r="C16" s="91">
        <v>5.8</v>
      </c>
      <c r="D16" s="82">
        <v>2.54</v>
      </c>
      <c r="E16" s="91">
        <v>0</v>
      </c>
      <c r="F16" s="82">
        <v>49.56</v>
      </c>
      <c r="G16" s="91">
        <v>1.2</v>
      </c>
      <c r="H16" s="92">
        <f t="shared" si="0"/>
        <v>59.10000000000001</v>
      </c>
      <c r="I16" s="92">
        <v>57.85</v>
      </c>
      <c r="J16" s="82">
        <v>252.4</v>
      </c>
      <c r="K16" s="91">
        <v>222.66</v>
      </c>
      <c r="L16" s="82">
        <f t="shared" si="1"/>
        <v>532.91</v>
      </c>
      <c r="M16" s="93">
        <f t="shared" si="2"/>
        <v>592.01</v>
      </c>
      <c r="N16" s="91">
        <v>56.56</v>
      </c>
      <c r="O16" s="82">
        <f t="shared" si="3"/>
        <v>648.5699999999999</v>
      </c>
    </row>
    <row r="17" spans="1:15" ht="30" customHeight="1">
      <c r="A17" s="90" t="s">
        <v>18</v>
      </c>
      <c r="B17" s="81">
        <v>306</v>
      </c>
      <c r="C17" s="91">
        <v>10.46</v>
      </c>
      <c r="D17" s="82">
        <v>9.61</v>
      </c>
      <c r="E17" s="91">
        <v>81.5</v>
      </c>
      <c r="F17" s="82">
        <v>81.62</v>
      </c>
      <c r="G17" s="91">
        <v>0</v>
      </c>
      <c r="H17" s="92">
        <f t="shared" si="0"/>
        <v>183.19</v>
      </c>
      <c r="I17" s="92">
        <v>25.45</v>
      </c>
      <c r="J17" s="82">
        <v>226.48</v>
      </c>
      <c r="K17" s="91">
        <v>234.66</v>
      </c>
      <c r="L17" s="82">
        <f t="shared" si="1"/>
        <v>486.59</v>
      </c>
      <c r="M17" s="93">
        <f t="shared" si="2"/>
        <v>669.78</v>
      </c>
      <c r="N17" s="91">
        <v>87.44</v>
      </c>
      <c r="O17" s="82">
        <f t="shared" si="3"/>
        <v>757.22</v>
      </c>
    </row>
    <row r="18" spans="1:15" ht="30" customHeight="1">
      <c r="A18" s="90" t="s">
        <v>19</v>
      </c>
      <c r="B18" s="81">
        <v>883</v>
      </c>
      <c r="C18" s="91">
        <v>36.42</v>
      </c>
      <c r="D18" s="82">
        <v>4.48</v>
      </c>
      <c r="E18" s="91">
        <v>16.09</v>
      </c>
      <c r="F18" s="82">
        <v>83.42</v>
      </c>
      <c r="G18" s="91">
        <v>1.03</v>
      </c>
      <c r="H18" s="92">
        <f t="shared" si="0"/>
        <v>141.44000000000003</v>
      </c>
      <c r="I18" s="92">
        <v>71.08</v>
      </c>
      <c r="J18" s="82">
        <v>305.36</v>
      </c>
      <c r="K18" s="91">
        <v>214.1</v>
      </c>
      <c r="L18" s="82">
        <f t="shared" si="1"/>
        <v>590.54</v>
      </c>
      <c r="M18" s="93">
        <f t="shared" si="2"/>
        <v>731.98</v>
      </c>
      <c r="N18" s="91">
        <v>283.57</v>
      </c>
      <c r="O18" s="82">
        <f t="shared" si="3"/>
        <v>1015.55</v>
      </c>
    </row>
    <row r="19" spans="1:15" ht="30" customHeight="1">
      <c r="A19" s="90" t="s">
        <v>20</v>
      </c>
      <c r="B19" s="81">
        <v>519</v>
      </c>
      <c r="C19" s="91">
        <v>91.93</v>
      </c>
      <c r="D19" s="82">
        <v>5.85</v>
      </c>
      <c r="E19" s="91">
        <v>47.64</v>
      </c>
      <c r="F19" s="82">
        <v>42.56</v>
      </c>
      <c r="G19" s="91">
        <v>0.11</v>
      </c>
      <c r="H19" s="92">
        <f t="shared" si="0"/>
        <v>188.09000000000003</v>
      </c>
      <c r="I19" s="92">
        <v>23.82</v>
      </c>
      <c r="J19" s="82">
        <v>91.12</v>
      </c>
      <c r="K19" s="91">
        <v>312.32</v>
      </c>
      <c r="L19" s="82">
        <f t="shared" si="1"/>
        <v>427.26</v>
      </c>
      <c r="M19" s="93">
        <f t="shared" si="2"/>
        <v>615.35</v>
      </c>
      <c r="N19" s="91">
        <v>1047.09</v>
      </c>
      <c r="O19" s="82">
        <f t="shared" si="3"/>
        <v>1662.44</v>
      </c>
    </row>
    <row r="20" spans="1:15" ht="30" customHeight="1">
      <c r="A20" s="90" t="s">
        <v>38</v>
      </c>
      <c r="B20" s="81">
        <v>13</v>
      </c>
      <c r="C20" s="91">
        <v>1.2</v>
      </c>
      <c r="D20" s="82">
        <v>0</v>
      </c>
      <c r="E20" s="91">
        <v>0</v>
      </c>
      <c r="F20" s="82">
        <v>0.5</v>
      </c>
      <c r="G20" s="91">
        <v>0</v>
      </c>
      <c r="H20" s="92">
        <f t="shared" si="0"/>
        <v>1.7</v>
      </c>
      <c r="I20" s="92">
        <v>0.9</v>
      </c>
      <c r="J20" s="82">
        <v>6.5</v>
      </c>
      <c r="K20" s="91">
        <v>0.8</v>
      </c>
      <c r="L20" s="82">
        <f t="shared" si="1"/>
        <v>8.200000000000001</v>
      </c>
      <c r="M20" s="93">
        <f t="shared" si="2"/>
        <v>9.9</v>
      </c>
      <c r="N20" s="91">
        <v>1.15</v>
      </c>
      <c r="O20" s="82">
        <f t="shared" si="3"/>
        <v>11.05</v>
      </c>
    </row>
    <row r="21" spans="1:15" ht="30" customHeight="1">
      <c r="A21" s="90" t="s">
        <v>21</v>
      </c>
      <c r="B21" s="81">
        <v>91</v>
      </c>
      <c r="C21" s="91">
        <v>0</v>
      </c>
      <c r="D21" s="82">
        <v>0</v>
      </c>
      <c r="E21" s="91">
        <v>0</v>
      </c>
      <c r="F21" s="82">
        <v>0.5</v>
      </c>
      <c r="G21" s="91">
        <v>0</v>
      </c>
      <c r="H21" s="92">
        <f t="shared" si="0"/>
        <v>0.5</v>
      </c>
      <c r="I21" s="92">
        <v>8.65</v>
      </c>
      <c r="J21" s="82">
        <v>57.82</v>
      </c>
      <c r="K21" s="91">
        <v>4.9</v>
      </c>
      <c r="L21" s="82">
        <f t="shared" si="1"/>
        <v>71.37</v>
      </c>
      <c r="M21" s="93">
        <f t="shared" si="2"/>
        <v>71.87</v>
      </c>
      <c r="N21" s="91">
        <v>16.2</v>
      </c>
      <c r="O21" s="82">
        <f t="shared" si="3"/>
        <v>88.07000000000001</v>
      </c>
    </row>
    <row r="22" spans="1:15" ht="30" customHeight="1">
      <c r="A22" s="90" t="s">
        <v>22</v>
      </c>
      <c r="B22" s="81">
        <v>7</v>
      </c>
      <c r="C22" s="91">
        <v>0</v>
      </c>
      <c r="D22" s="82">
        <v>0</v>
      </c>
      <c r="E22" s="91">
        <v>0</v>
      </c>
      <c r="F22" s="82">
        <v>0</v>
      </c>
      <c r="G22" s="91">
        <v>0</v>
      </c>
      <c r="H22" s="92">
        <f t="shared" si="0"/>
        <v>0</v>
      </c>
      <c r="I22" s="92">
        <v>10.3</v>
      </c>
      <c r="J22" s="82">
        <v>51</v>
      </c>
      <c r="K22" s="91">
        <v>6</v>
      </c>
      <c r="L22" s="82">
        <f t="shared" si="1"/>
        <v>67.3</v>
      </c>
      <c r="M22" s="93">
        <f t="shared" si="2"/>
        <v>67.3</v>
      </c>
      <c r="N22" s="91">
        <v>22.2</v>
      </c>
      <c r="O22" s="82">
        <f t="shared" si="3"/>
        <v>89.5</v>
      </c>
    </row>
    <row r="23" spans="1:15" ht="30" customHeight="1">
      <c r="A23" s="94" t="s">
        <v>23</v>
      </c>
      <c r="B23" s="84">
        <v>12</v>
      </c>
      <c r="C23" s="95">
        <v>0</v>
      </c>
      <c r="D23" s="85">
        <v>0</v>
      </c>
      <c r="E23" s="95">
        <v>0</v>
      </c>
      <c r="F23" s="85">
        <v>0</v>
      </c>
      <c r="G23" s="95">
        <v>0</v>
      </c>
      <c r="H23" s="96">
        <f t="shared" si="0"/>
        <v>0</v>
      </c>
      <c r="I23" s="96">
        <v>4.61</v>
      </c>
      <c r="J23" s="85">
        <v>11.33</v>
      </c>
      <c r="K23" s="95">
        <v>10.24</v>
      </c>
      <c r="L23" s="85">
        <f t="shared" si="1"/>
        <v>26.18</v>
      </c>
      <c r="M23" s="97">
        <f t="shared" si="2"/>
        <v>26.18</v>
      </c>
      <c r="N23" s="95">
        <v>0.7</v>
      </c>
      <c r="O23" s="85">
        <f t="shared" si="3"/>
        <v>26.88</v>
      </c>
    </row>
    <row r="24" spans="1:15" ht="30" customHeight="1">
      <c r="A24" s="68" t="s">
        <v>4</v>
      </c>
      <c r="B24" s="69">
        <f aca="true" t="shared" si="4" ref="B24:G24">SUM(B12:B23)</f>
        <v>3711</v>
      </c>
      <c r="C24" s="70">
        <f t="shared" si="4"/>
        <v>161.44</v>
      </c>
      <c r="D24" s="70">
        <f t="shared" si="4"/>
        <v>34.56</v>
      </c>
      <c r="E24" s="70">
        <f t="shared" si="4"/>
        <v>161.32</v>
      </c>
      <c r="F24" s="70">
        <f t="shared" si="4"/>
        <v>458.19000000000005</v>
      </c>
      <c r="G24" s="70">
        <f t="shared" si="4"/>
        <v>15.759999999999998</v>
      </c>
      <c r="H24" s="70">
        <f>SUM(C24:G24)</f>
        <v>831.27</v>
      </c>
      <c r="I24" s="70">
        <f>SUM(I12:I23)</f>
        <v>628.86</v>
      </c>
      <c r="J24" s="70">
        <f>SUM(J12:J23)</f>
        <v>2093.92</v>
      </c>
      <c r="K24" s="70">
        <f>SUM(K12:K23)</f>
        <v>3256.66</v>
      </c>
      <c r="L24" s="70">
        <f>SUM(I24:K24)</f>
        <v>5979.4400000000005</v>
      </c>
      <c r="M24" s="70">
        <f>SUM(H24+L24)</f>
        <v>6810.710000000001</v>
      </c>
      <c r="N24" s="70">
        <f>SUM(N12:N23)</f>
        <v>1576.8300000000002</v>
      </c>
      <c r="O24" s="71">
        <f>SUM(M24:N24)</f>
        <v>8387.54</v>
      </c>
    </row>
    <row r="25" ht="24.75" customHeight="1"/>
    <row r="26" ht="24.75" customHeight="1"/>
  </sheetData>
  <sheetProtection/>
  <mergeCells count="14">
    <mergeCell ref="A4:N4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3" customWidth="1"/>
    <col min="2" max="2" width="16.7109375" style="4" customWidth="1"/>
    <col min="3" max="3" width="9.28125" style="5" customWidth="1"/>
    <col min="4" max="4" width="9.140625" style="5" customWidth="1"/>
    <col min="5" max="5" width="12.421875" style="5" customWidth="1"/>
    <col min="6" max="6" width="15.7109375" style="5" customWidth="1"/>
    <col min="7" max="7" width="12.00390625" style="5" customWidth="1"/>
    <col min="8" max="8" width="12.421875" style="5" customWidth="1"/>
    <col min="9" max="9" width="16.421875" style="5" customWidth="1"/>
    <col min="10" max="10" width="16.28125" style="5" customWidth="1"/>
    <col min="11" max="11" width="14.140625" style="5" customWidth="1"/>
    <col min="12" max="12" width="12.57421875" style="5" customWidth="1"/>
    <col min="13" max="13" width="15.57421875" style="5" customWidth="1"/>
    <col min="14" max="14" width="19.140625" style="9" customWidth="1"/>
    <col min="15" max="15" width="17.140625" style="3" customWidth="1"/>
    <col min="16" max="16384" width="11.421875" style="3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34.5" customHeight="1">
      <c r="A5" s="10" t="s">
        <v>30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34.5" customHeight="1">
      <c r="A6" s="10" t="s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2:14" ht="34.5" customHeight="1">
      <c r="L7" s="3"/>
      <c r="M7" s="3"/>
      <c r="N7" s="3"/>
    </row>
    <row r="8" spans="1:15" s="40" customFormat="1" ht="25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40" customFormat="1" ht="24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40" customFormat="1" ht="24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40" customFormat="1" ht="28.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21</v>
      </c>
      <c r="C12" s="87">
        <v>0</v>
      </c>
      <c r="D12" s="79">
        <v>0</v>
      </c>
      <c r="E12" s="87">
        <v>0</v>
      </c>
      <c r="F12" s="79">
        <v>0.86</v>
      </c>
      <c r="G12" s="87">
        <v>0</v>
      </c>
      <c r="H12" s="88">
        <f aca="true" t="shared" si="0" ref="H12:H23">SUM(C12:G12)</f>
        <v>0.86</v>
      </c>
      <c r="I12" s="88">
        <v>0</v>
      </c>
      <c r="J12" s="79">
        <v>5.8</v>
      </c>
      <c r="K12" s="87">
        <v>0</v>
      </c>
      <c r="L12" s="79">
        <f aca="true" t="shared" si="1" ref="L12:L23">SUM(I12:K12)</f>
        <v>5.8</v>
      </c>
      <c r="M12" s="89">
        <f aca="true" t="shared" si="2" ref="M12:M23">SUM(H12+L12)</f>
        <v>6.66</v>
      </c>
      <c r="N12" s="87">
        <v>0</v>
      </c>
      <c r="O12" s="79">
        <f aca="true" t="shared" si="3" ref="O12:O23">SUM(M12:N12)</f>
        <v>6.66</v>
      </c>
    </row>
    <row r="13" spans="1:15" ht="30" customHeight="1">
      <c r="A13" s="90" t="s">
        <v>14</v>
      </c>
      <c r="B13" s="81">
        <v>26</v>
      </c>
      <c r="C13" s="91">
        <v>0</v>
      </c>
      <c r="D13" s="82">
        <v>0</v>
      </c>
      <c r="E13" s="91">
        <v>0</v>
      </c>
      <c r="F13" s="82">
        <v>1.1</v>
      </c>
      <c r="G13" s="91">
        <v>0</v>
      </c>
      <c r="H13" s="92">
        <f t="shared" si="0"/>
        <v>1.1</v>
      </c>
      <c r="I13" s="92">
        <v>0.8</v>
      </c>
      <c r="J13" s="82">
        <v>3.55</v>
      </c>
      <c r="K13" s="91">
        <v>13.13</v>
      </c>
      <c r="L13" s="82">
        <f t="shared" si="1"/>
        <v>17.48</v>
      </c>
      <c r="M13" s="93">
        <f t="shared" si="2"/>
        <v>18.580000000000002</v>
      </c>
      <c r="N13" s="91">
        <v>0</v>
      </c>
      <c r="O13" s="82">
        <f t="shared" si="3"/>
        <v>18.580000000000002</v>
      </c>
    </row>
    <row r="14" spans="1:15" ht="30" customHeight="1">
      <c r="A14" s="90" t="s">
        <v>15</v>
      </c>
      <c r="B14" s="81">
        <v>867</v>
      </c>
      <c r="C14" s="91">
        <v>86.74</v>
      </c>
      <c r="D14" s="82">
        <v>10.45</v>
      </c>
      <c r="E14" s="91">
        <v>146.9</v>
      </c>
      <c r="F14" s="82">
        <v>286.56</v>
      </c>
      <c r="G14" s="91">
        <v>0.01</v>
      </c>
      <c r="H14" s="92">
        <f t="shared" si="0"/>
        <v>530.66</v>
      </c>
      <c r="I14" s="92">
        <v>332.46</v>
      </c>
      <c r="J14" s="82">
        <v>1077.05</v>
      </c>
      <c r="K14" s="91">
        <v>1600.87</v>
      </c>
      <c r="L14" s="82">
        <f t="shared" si="1"/>
        <v>3010.38</v>
      </c>
      <c r="M14" s="93">
        <f t="shared" si="2"/>
        <v>3541.04</v>
      </c>
      <c r="N14" s="91">
        <v>101.45</v>
      </c>
      <c r="O14" s="82">
        <f t="shared" si="3"/>
        <v>3642.49</v>
      </c>
    </row>
    <row r="15" spans="1:15" ht="30" customHeight="1">
      <c r="A15" s="90" t="s">
        <v>16</v>
      </c>
      <c r="B15" s="81">
        <v>470</v>
      </c>
      <c r="C15" s="91">
        <v>0</v>
      </c>
      <c r="D15" s="82">
        <v>0</v>
      </c>
      <c r="E15" s="91">
        <v>0.07</v>
      </c>
      <c r="F15" s="82">
        <v>44.92</v>
      </c>
      <c r="G15" s="91">
        <v>3.09</v>
      </c>
      <c r="H15" s="92">
        <f t="shared" si="0"/>
        <v>48.08</v>
      </c>
      <c r="I15" s="92">
        <v>62.02</v>
      </c>
      <c r="J15" s="82">
        <v>257.2</v>
      </c>
      <c r="K15" s="91">
        <v>810.4</v>
      </c>
      <c r="L15" s="82">
        <f t="shared" si="1"/>
        <v>1129.62</v>
      </c>
      <c r="M15" s="93">
        <f t="shared" si="2"/>
        <v>1177.6999999999998</v>
      </c>
      <c r="N15" s="91">
        <v>22.28</v>
      </c>
      <c r="O15" s="82">
        <f t="shared" si="3"/>
        <v>1199.9799999999998</v>
      </c>
    </row>
    <row r="16" spans="1:15" ht="30" customHeight="1">
      <c r="A16" s="90" t="s">
        <v>17</v>
      </c>
      <c r="B16" s="81">
        <v>313</v>
      </c>
      <c r="C16" s="91">
        <v>52.53</v>
      </c>
      <c r="D16" s="82">
        <v>1.15</v>
      </c>
      <c r="E16" s="91">
        <v>90.11</v>
      </c>
      <c r="F16" s="82">
        <v>54.01</v>
      </c>
      <c r="G16" s="91">
        <v>1.36</v>
      </c>
      <c r="H16" s="92">
        <f t="shared" si="0"/>
        <v>199.16</v>
      </c>
      <c r="I16" s="92">
        <v>273.78</v>
      </c>
      <c r="J16" s="82">
        <v>2111.83</v>
      </c>
      <c r="K16" s="91">
        <v>1343.5</v>
      </c>
      <c r="L16" s="82">
        <f t="shared" si="1"/>
        <v>3729.1099999999997</v>
      </c>
      <c r="M16" s="93">
        <f t="shared" si="2"/>
        <v>3928.2699999999995</v>
      </c>
      <c r="N16" s="91">
        <v>288.4</v>
      </c>
      <c r="O16" s="82">
        <f t="shared" si="3"/>
        <v>4216.669999999999</v>
      </c>
    </row>
    <row r="17" spans="1:15" ht="30" customHeight="1">
      <c r="A17" s="90" t="s">
        <v>18</v>
      </c>
      <c r="B17" s="81">
        <v>399</v>
      </c>
      <c r="C17" s="91">
        <v>50.75</v>
      </c>
      <c r="D17" s="82">
        <v>26.16</v>
      </c>
      <c r="E17" s="91">
        <v>7.43</v>
      </c>
      <c r="F17" s="82">
        <v>20.85</v>
      </c>
      <c r="G17" s="91">
        <v>0</v>
      </c>
      <c r="H17" s="92">
        <f t="shared" si="0"/>
        <v>105.19</v>
      </c>
      <c r="I17" s="92">
        <v>202.62</v>
      </c>
      <c r="J17" s="82">
        <v>610.21</v>
      </c>
      <c r="K17" s="91">
        <v>653.5</v>
      </c>
      <c r="L17" s="82">
        <f t="shared" si="1"/>
        <v>1466.33</v>
      </c>
      <c r="M17" s="93">
        <f t="shared" si="2"/>
        <v>1571.52</v>
      </c>
      <c r="N17" s="91">
        <v>94.16</v>
      </c>
      <c r="O17" s="82">
        <f t="shared" si="3"/>
        <v>1665.68</v>
      </c>
    </row>
    <row r="18" spans="1:15" ht="30" customHeight="1">
      <c r="A18" s="90" t="s">
        <v>19</v>
      </c>
      <c r="B18" s="81">
        <v>704</v>
      </c>
      <c r="C18" s="91">
        <v>45.55</v>
      </c>
      <c r="D18" s="82">
        <v>68.32</v>
      </c>
      <c r="E18" s="91">
        <v>33.14</v>
      </c>
      <c r="F18" s="82">
        <v>318.79</v>
      </c>
      <c r="G18" s="91">
        <v>0</v>
      </c>
      <c r="H18" s="92">
        <f t="shared" si="0"/>
        <v>465.8</v>
      </c>
      <c r="I18" s="92">
        <v>63.22</v>
      </c>
      <c r="J18" s="82">
        <v>243.62</v>
      </c>
      <c r="K18" s="91">
        <v>132.66</v>
      </c>
      <c r="L18" s="82">
        <f t="shared" si="1"/>
        <v>439.5</v>
      </c>
      <c r="M18" s="93">
        <f t="shared" si="2"/>
        <v>905.3</v>
      </c>
      <c r="N18" s="91">
        <v>174.15</v>
      </c>
      <c r="O18" s="82">
        <f t="shared" si="3"/>
        <v>1079.45</v>
      </c>
    </row>
    <row r="19" spans="1:15" ht="30" customHeight="1">
      <c r="A19" s="90" t="s">
        <v>20</v>
      </c>
      <c r="B19" s="81">
        <v>461</v>
      </c>
      <c r="C19" s="91">
        <v>36.69</v>
      </c>
      <c r="D19" s="82">
        <v>25.82</v>
      </c>
      <c r="E19" s="91">
        <v>55.32</v>
      </c>
      <c r="F19" s="82">
        <v>45.13</v>
      </c>
      <c r="G19" s="91">
        <v>0.47</v>
      </c>
      <c r="H19" s="92">
        <f t="shared" si="0"/>
        <v>163.43</v>
      </c>
      <c r="I19" s="92">
        <v>48.93</v>
      </c>
      <c r="J19" s="82">
        <v>140.42</v>
      </c>
      <c r="K19" s="91">
        <v>169.58</v>
      </c>
      <c r="L19" s="82">
        <f t="shared" si="1"/>
        <v>358.93</v>
      </c>
      <c r="M19" s="93">
        <f t="shared" si="2"/>
        <v>522.36</v>
      </c>
      <c r="N19" s="91">
        <v>734.9</v>
      </c>
      <c r="O19" s="82">
        <f t="shared" si="3"/>
        <v>1257.26</v>
      </c>
    </row>
    <row r="20" spans="1:15" ht="30" customHeight="1">
      <c r="A20" s="90" t="s">
        <v>38</v>
      </c>
      <c r="B20" s="81">
        <v>26</v>
      </c>
      <c r="C20" s="91">
        <v>0</v>
      </c>
      <c r="D20" s="82">
        <v>0</v>
      </c>
      <c r="E20" s="91">
        <v>0</v>
      </c>
      <c r="F20" s="82">
        <v>5.2</v>
      </c>
      <c r="G20" s="91">
        <v>0</v>
      </c>
      <c r="H20" s="92">
        <f t="shared" si="0"/>
        <v>5.2</v>
      </c>
      <c r="I20" s="92">
        <v>1</v>
      </c>
      <c r="J20" s="82">
        <v>7.42</v>
      </c>
      <c r="K20" s="91">
        <v>6.36</v>
      </c>
      <c r="L20" s="82">
        <f t="shared" si="1"/>
        <v>14.780000000000001</v>
      </c>
      <c r="M20" s="93">
        <f t="shared" si="2"/>
        <v>19.98</v>
      </c>
      <c r="N20" s="91">
        <v>24.21</v>
      </c>
      <c r="O20" s="82">
        <f t="shared" si="3"/>
        <v>44.19</v>
      </c>
    </row>
    <row r="21" spans="1:15" ht="30" customHeight="1">
      <c r="A21" s="90" t="s">
        <v>21</v>
      </c>
      <c r="B21" s="81">
        <v>78</v>
      </c>
      <c r="C21" s="91">
        <v>0.2</v>
      </c>
      <c r="D21" s="82">
        <v>0</v>
      </c>
      <c r="E21" s="91">
        <v>0</v>
      </c>
      <c r="F21" s="82">
        <v>0.5</v>
      </c>
      <c r="G21" s="91">
        <v>0</v>
      </c>
      <c r="H21" s="92">
        <f t="shared" si="0"/>
        <v>0.7</v>
      </c>
      <c r="I21" s="92">
        <v>14.2</v>
      </c>
      <c r="J21" s="82">
        <v>45.61</v>
      </c>
      <c r="K21" s="91">
        <v>6.5</v>
      </c>
      <c r="L21" s="82">
        <f t="shared" si="1"/>
        <v>66.31</v>
      </c>
      <c r="M21" s="93">
        <f t="shared" si="2"/>
        <v>67.01</v>
      </c>
      <c r="N21" s="91">
        <v>11.07</v>
      </c>
      <c r="O21" s="82">
        <f t="shared" si="3"/>
        <v>78.08000000000001</v>
      </c>
    </row>
    <row r="22" spans="1:15" ht="30" customHeight="1">
      <c r="A22" s="90" t="s">
        <v>22</v>
      </c>
      <c r="B22" s="81">
        <v>54</v>
      </c>
      <c r="C22" s="91">
        <v>0</v>
      </c>
      <c r="D22" s="82">
        <v>0</v>
      </c>
      <c r="E22" s="91">
        <v>0.3</v>
      </c>
      <c r="F22" s="82">
        <v>0</v>
      </c>
      <c r="G22" s="91">
        <v>0.56</v>
      </c>
      <c r="H22" s="92">
        <f t="shared" si="0"/>
        <v>0.8600000000000001</v>
      </c>
      <c r="I22" s="92">
        <v>22.5</v>
      </c>
      <c r="J22" s="82">
        <v>189.22</v>
      </c>
      <c r="K22" s="91">
        <v>194.36</v>
      </c>
      <c r="L22" s="82">
        <f t="shared" si="1"/>
        <v>406.08000000000004</v>
      </c>
      <c r="M22" s="93">
        <f t="shared" si="2"/>
        <v>406.94000000000005</v>
      </c>
      <c r="N22" s="91">
        <v>29.82</v>
      </c>
      <c r="O22" s="82">
        <f t="shared" si="3"/>
        <v>436.76000000000005</v>
      </c>
    </row>
    <row r="23" spans="1:15" ht="30" customHeight="1">
      <c r="A23" s="94" t="s">
        <v>23</v>
      </c>
      <c r="B23" s="84">
        <v>28</v>
      </c>
      <c r="C23" s="95">
        <v>0</v>
      </c>
      <c r="D23" s="85">
        <v>0</v>
      </c>
      <c r="E23" s="95">
        <v>0</v>
      </c>
      <c r="F23" s="85">
        <v>0</v>
      </c>
      <c r="G23" s="95">
        <v>0</v>
      </c>
      <c r="H23" s="96">
        <f t="shared" si="0"/>
        <v>0</v>
      </c>
      <c r="I23" s="96">
        <v>4.52</v>
      </c>
      <c r="J23" s="85">
        <v>35.29</v>
      </c>
      <c r="K23" s="95">
        <v>117.37</v>
      </c>
      <c r="L23" s="85">
        <f t="shared" si="1"/>
        <v>157.18</v>
      </c>
      <c r="M23" s="97">
        <f t="shared" si="2"/>
        <v>157.18</v>
      </c>
      <c r="N23" s="95">
        <v>1.5</v>
      </c>
      <c r="O23" s="85">
        <f t="shared" si="3"/>
        <v>158.68</v>
      </c>
    </row>
    <row r="24" spans="1:15" ht="30" customHeight="1">
      <c r="A24" s="68" t="s">
        <v>4</v>
      </c>
      <c r="B24" s="69">
        <f aca="true" t="shared" si="4" ref="B24:G24">SUM(B12:B23)</f>
        <v>3447</v>
      </c>
      <c r="C24" s="70">
        <f t="shared" si="4"/>
        <v>272.46</v>
      </c>
      <c r="D24" s="70">
        <f t="shared" si="4"/>
        <v>131.89999999999998</v>
      </c>
      <c r="E24" s="70">
        <f t="shared" si="4"/>
        <v>333.27</v>
      </c>
      <c r="F24" s="70">
        <f t="shared" si="4"/>
        <v>777.9200000000001</v>
      </c>
      <c r="G24" s="70">
        <f t="shared" si="4"/>
        <v>5.49</v>
      </c>
      <c r="H24" s="70">
        <f>SUM(C24:G24)</f>
        <v>1521.04</v>
      </c>
      <c r="I24" s="70">
        <f>SUM(I12:I23)</f>
        <v>1026.05</v>
      </c>
      <c r="J24" s="70">
        <f>SUM(J12:J23)</f>
        <v>4727.22</v>
      </c>
      <c r="K24" s="70">
        <f>SUM(K12:K23)</f>
        <v>5048.229999999999</v>
      </c>
      <c r="L24" s="70">
        <f>SUM(I24:K24)</f>
        <v>10801.5</v>
      </c>
      <c r="M24" s="70">
        <f>SUM(H24+L24)</f>
        <v>12322.54</v>
      </c>
      <c r="N24" s="70">
        <f>SUM(N12:N23)</f>
        <v>1481.9399999999998</v>
      </c>
      <c r="O24" s="71">
        <f>SUM(M24:N24)</f>
        <v>13804.480000000001</v>
      </c>
    </row>
    <row r="25" ht="24.75" customHeight="1"/>
    <row r="26" ht="24.75" customHeight="1"/>
  </sheetData>
  <sheetProtection/>
  <mergeCells count="14">
    <mergeCell ref="A4:N4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60" zoomScaleNormal="60" zoomScalePageLayoutView="0" workbookViewId="0" topLeftCell="A1">
      <selection activeCell="D38" sqref="D38"/>
    </sheetView>
  </sheetViews>
  <sheetFormatPr defaultColWidth="11.421875" defaultRowHeight="12.75"/>
  <cols>
    <col min="1" max="1" width="11.28125" style="23" customWidth="1"/>
    <col min="2" max="2" width="16.140625" style="23" customWidth="1"/>
    <col min="3" max="3" width="13.00390625" style="23" bestFit="1" customWidth="1"/>
    <col min="4" max="4" width="13.421875" style="23" customWidth="1"/>
    <col min="5" max="5" width="13.00390625" style="23" bestFit="1" customWidth="1"/>
    <col min="6" max="6" width="16.140625" style="23" customWidth="1"/>
    <col min="7" max="7" width="11.00390625" style="23" bestFit="1" customWidth="1"/>
    <col min="8" max="8" width="15.28125" style="23" customWidth="1"/>
    <col min="9" max="9" width="16.421875" style="23" customWidth="1"/>
    <col min="10" max="10" width="16.28125" style="23" customWidth="1"/>
    <col min="11" max="11" width="14.421875" style="23" bestFit="1" customWidth="1"/>
    <col min="12" max="12" width="15.8515625" style="23" customWidth="1"/>
    <col min="13" max="13" width="16.28125" style="23" customWidth="1"/>
    <col min="14" max="14" width="19.57421875" style="23" customWidth="1"/>
    <col min="15" max="15" width="17.421875" style="23" customWidth="1"/>
    <col min="16" max="16" width="15.57421875" style="23" bestFit="1" customWidth="1"/>
    <col min="17" max="17" width="11.421875" style="23" customWidth="1"/>
    <col min="18" max="18" width="19.7109375" style="23" bestFit="1" customWidth="1"/>
    <col min="19" max="16384" width="11.421875" style="23" customWidth="1"/>
  </cols>
  <sheetData>
    <row r="1" spans="1:14" ht="12.75">
      <c r="A1" s="127" t="s">
        <v>40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14" ht="20.25" customHeight="1">
      <c r="A2" s="127" t="s">
        <v>105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</row>
    <row r="3" spans="1:14" ht="20.25" customHeight="1">
      <c r="A3" s="128" t="s">
        <v>106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</row>
    <row r="4" spans="1:15" ht="30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5" ht="26.25" customHeight="1">
      <c r="A5" s="172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30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3" ht="2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5" ht="33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ht="33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ht="33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ht="33.7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6" ht="30" customHeight="1">
      <c r="A12" s="77" t="s">
        <v>13</v>
      </c>
      <c r="B12" s="122">
        <f>+'2009 C'!B12+'2008 C'!B12+'2007 C'!B12+'2006 C'!B12+'2005 C'!B12+'2004 C'!B12+'2003 C'!B12+'2002 C'!B12+'2001 C '!B12+'2000 C'!B12+'1999 C'!B12+'1998 C'!B12+'1997 C'!B12+'1996 C'!B12+'1995 C'!B12+'1994 C'!B12+'1993 C'!B12+'1992 C'!B12+'2010 C'!B12+'1991 C'!B12+'2011 C'!B12+'2012 C'!B12+'2013 C'!B12+'2014 C'!B12+'2015 C'!B12+'2016 C'!B12</f>
        <v>420</v>
      </c>
      <c r="C12" s="122">
        <f>+'2009 C'!C12+'2008 C'!C12+'2007 C'!C12+'2006 C'!C12+'2005 C'!C12+'2004 C'!C12+'2003 C'!C12+'2002 C'!C12+'2001 C '!C12+'2000 C'!C12+'1999 C'!C12+'1998 C'!C12+'1997 C'!C12+'1996 C'!C12+'1995 C'!C12+'1994 C'!C12+'1993 C'!C12+'1992 C'!C12+'2010 C'!C12+'1991 C'!C12+'2011 C'!C12+'2012 C'!C12+'2013 C'!C12+'2014 C'!C12+'2015 C'!C12+'2016 C'!C12</f>
        <v>0</v>
      </c>
      <c r="D12" s="122">
        <f>+'2009 C'!D12+'2008 C'!D12+'2007 C'!D12+'2006 C'!D12+'2005 C'!D12+'2004 C'!D12+'2003 C'!D12+'2002 C'!D12+'2001 C '!D12+'2000 C'!D12+'1999 C'!D12+'1998 C'!D12+'1997 C'!D12+'1996 C'!D12+'1995 C'!D12+'1994 C'!D12+'1993 C'!D12+'1992 C'!D12+'2010 C'!D12+'1991 C'!D12+'2011 C'!D12+'2012 C'!D12+'2013 C'!D12+'2014 C'!D12+'2015 C'!D12+'2016 C'!D12</f>
        <v>0</v>
      </c>
      <c r="E12" s="122">
        <f>+'2009 C'!E12+'2008 C'!E12+'2007 C'!E12+'2006 C'!E12+'2005 C'!E12+'2004 C'!E12+'2003 C'!E12+'2002 C'!E12+'2001 C '!E12+'2000 C'!E12+'1999 C'!E12+'1998 C'!E12+'1997 C'!E12+'1996 C'!E12+'1995 C'!E12+'1994 C'!E12+'1993 C'!E12+'1992 C'!E12+'2010 C'!E12+'1991 C'!E12+'2011 C'!E12+'2012 C'!E12+'2013 C'!E12+'2014 C'!E12+'2015 C'!E12+'2016 C'!E12</f>
        <v>0</v>
      </c>
      <c r="F12" s="122">
        <f>+'2009 C'!F12+'2008 C'!F12+'2007 C'!F12+'2006 C'!F12+'2005 C'!F12+'2004 C'!F12+'2003 C'!F12+'2002 C'!F12+'2001 C '!F12+'2000 C'!F12+'1999 C'!F12+'1998 C'!F12+'1997 C'!F12+'1996 C'!F12+'1995 C'!F12+'1994 C'!F12+'1993 C'!F12+'1992 C'!F12+'2010 C'!F12+'1991 C'!F12+'2011 C'!F12+'2012 C'!F12+'2013 C'!F12+'2014 C'!F12+'2015 C'!F12+'2016 C'!F12</f>
        <v>21.880000000000003</v>
      </c>
      <c r="G12" s="122">
        <f>+'2009 C'!G12+'2008 C'!G12+'2007 C'!G12+'2006 C'!G12+'2005 C'!G12+'2004 C'!G12+'2003 C'!G12+'2002 C'!G12+'2001 C '!G12+'2000 C'!G12+'1999 C'!G12+'1998 C'!G12+'1997 C'!G12+'1996 C'!G12+'1995 C'!G12+'1994 C'!G12+'1993 C'!G12+'1992 C'!G12+'2010 C'!G12+'1991 C'!G12+'2011 C'!G12+'2012 C'!G12+'2013 C'!G12+'2014 C'!G12+'2015 C'!G12+'2016 C'!G12</f>
        <v>4.92</v>
      </c>
      <c r="H12" s="122">
        <f>+'2009 C'!H12+'2008 C'!H12+'2007 C'!H12+'2006 C'!H12+'2005 C'!H12+'2004 C'!H12+'2003 C'!H12+'2002 C'!H12+'2001 C '!H12+'2000 C'!H12+'1999 C'!H12+'1998 C'!H12+'1997 C'!H12+'1996 C'!H12+'1995 C'!H12+'1994 C'!H12+'1993 C'!H12+'1992 C'!H12+'2010 C'!H12+'1991 C'!H12+'2011 C'!H12+'2012 C'!H12+'2013 C'!H12+'2014 C'!H12+'2015 C'!H12+'2016 C'!H12</f>
        <v>26.799999999999997</v>
      </c>
      <c r="I12" s="122">
        <f>+'2009 C'!I12+'2008 C'!I12+'2007 C'!I12+'2006 C'!I12+'2005 C'!I12+'2004 C'!I12+'2003 C'!I12+'2002 C'!I12+'2001 C '!I12+'2000 C'!I12+'1999 C'!I12+'1998 C'!I12+'1997 C'!I12+'1996 C'!I12+'1995 C'!I12+'1994 C'!I12+'1993 C'!I12+'1992 C'!I12+'2010 C'!I12+'1991 C'!I12+'2011 C'!I12+'2012 C'!I12+'2013 C'!I12+'2014 C'!I12+'2015 C'!I12+'2016 C'!I12</f>
        <v>23.05</v>
      </c>
      <c r="J12" s="122">
        <f>+'2009 C'!J12+'2008 C'!J12+'2007 C'!J12+'2006 C'!J12+'2005 C'!J12+'2004 C'!J12+'2003 C'!J12+'2002 C'!J12+'2001 C '!J12+'2000 C'!J12+'1999 C'!J12+'1998 C'!J12+'1997 C'!J12+'1996 C'!J12+'1995 C'!J12+'1994 C'!J12+'1993 C'!J12+'1992 C'!J12+'2010 C'!J12+'1991 C'!J12+'2011 C'!J12+'2012 C'!J12+'2013 C'!J12+'2014 C'!J12+'2015 C'!J12+'2016 C'!J12</f>
        <v>282.65</v>
      </c>
      <c r="K12" s="122">
        <f>+'2009 C'!K12+'2008 C'!K12+'2007 C'!K12+'2006 C'!K12+'2005 C'!K12+'2004 C'!K12+'2003 C'!K12+'2002 C'!K12+'2001 C '!K12+'2000 C'!K12+'1999 C'!K12+'1998 C'!K12+'1997 C'!K12+'1996 C'!K12+'1995 C'!K12+'1994 C'!K12+'1993 C'!K12+'1992 C'!K12+'2010 C'!K12+'1991 C'!K12+'2011 C'!K12+'2012 C'!K12+'2013 C'!K12+'2014 C'!K12+'2015 C'!K12+'2016 C'!K12</f>
        <v>302.21000000000004</v>
      </c>
      <c r="L12" s="122">
        <f>+'2009 C'!L12+'2008 C'!L12+'2007 C'!L12+'2006 C'!L12+'2005 C'!L12+'2004 C'!L12+'2003 C'!L12+'2002 C'!L12+'2001 C '!L12+'2000 C'!L12+'1999 C'!L12+'1998 C'!L12+'1997 C'!L12+'1996 C'!L12+'1995 C'!L12+'1994 C'!L12+'1993 C'!L12+'1992 C'!L12+'2010 C'!L12+'1991 C'!L12+'2011 C'!L12+'2012 C'!L12+'2013 C'!L12+'2014 C'!L12+'2015 C'!L12+'2016 C'!L12</f>
        <v>607.9100000000001</v>
      </c>
      <c r="M12" s="122">
        <f>+'2009 C'!M12+'2008 C'!M12+'2007 C'!M12+'2006 C'!M12+'2005 C'!M12+'2004 C'!M12+'2003 C'!M12+'2002 C'!M12+'2001 C '!M12+'2000 C'!M12+'1999 C'!M12+'1998 C'!M12+'1997 C'!M12+'1996 C'!M12+'1995 C'!M12+'1994 C'!M12+'1993 C'!M12+'1992 C'!M12+'2010 C'!M12+'1991 C'!M12+'2011 C'!M12+'2012 C'!M12+'2013 C'!M12+'2014 C'!M12+'2015 C'!M12+'2016 C'!M12</f>
        <v>634.7100000000002</v>
      </c>
      <c r="N12" s="122">
        <f>+'2009 C'!N12+'2008 C'!N12+'2007 C'!N12+'2006 C'!N12+'2005 C'!N12+'2004 C'!N12+'2003 C'!N12+'2002 C'!N12+'2001 C '!N12+'2000 C'!N12+'1999 C'!N12+'1998 C'!N12+'1997 C'!N12+'1996 C'!N12+'1995 C'!N12+'1994 C'!N12+'1993 C'!N12+'1992 C'!N12+'2010 C'!N12+'1991 C'!N12+'2011 C'!N12+'2012 C'!N12+'2013 C'!N12+'2014 C'!N12+'2015 C'!N12+'2016 C'!N12</f>
        <v>14.3</v>
      </c>
      <c r="O12" s="122">
        <f>+'2009 C'!O12+'2008 C'!O12+'2007 C'!O12+'2006 C'!O12+'2005 C'!O12+'2004 C'!O12+'2003 C'!O12+'2002 C'!O12+'2001 C '!O12+'2000 C'!O12+'1999 C'!O12+'1998 C'!O12+'1997 C'!O12+'1996 C'!O12+'1995 C'!O12+'1994 C'!O12+'1993 C'!O12+'1992 C'!O12+'2010 C'!O12+'1991 C'!O12+'2011 C'!O12+'2012 C'!O12+'2013 C'!O12+'2014 C'!O12+'2015 C'!O12+'2016 C'!O12</f>
        <v>649.0100000000001</v>
      </c>
      <c r="P12" s="34"/>
    </row>
    <row r="13" spans="1:16" ht="30" customHeight="1">
      <c r="A13" s="80" t="s">
        <v>14</v>
      </c>
      <c r="B13" s="123">
        <f>+'2009 C'!B13+'2008 C'!B13+'2007 C'!B13+'2006 C'!B13+'2005 C'!B13+'2004 C'!B13+'2003 C'!B13+'2002 C'!B13+'2001 C '!B13+'2000 C'!B13+'1999 C'!B13+'1998 C'!B13+'1997 C'!B13+'1996 C'!B13+'1995 C'!B13+'1994 C'!B13+'1993 C'!B13+'1992 C'!B13+'2010 C'!B13+'1991 C'!B13+'2011 C'!B13+'2012 C'!B13+'2013 C'!B13+'2014 C'!B13+'2015 C'!B13+'2016 C'!B13</f>
        <v>1272</v>
      </c>
      <c r="C13" s="123">
        <f>+'2009 C'!C13+'2008 C'!C13+'2007 C'!C13+'2006 C'!C13+'2005 C'!C13+'2004 C'!C13+'2003 C'!C13+'2002 C'!C13+'2001 C '!C13+'2000 C'!C13+'1999 C'!C13+'1998 C'!C13+'1997 C'!C13+'1996 C'!C13+'1995 C'!C13+'1994 C'!C13+'1993 C'!C13+'1992 C'!C13+'2010 C'!C13+'1991 C'!C13+'2011 C'!C13+'2012 C'!C13+'2013 C'!C13+'2014 C'!C13+'2015 C'!C13+'2016 C'!C13</f>
        <v>0.59</v>
      </c>
      <c r="D13" s="123">
        <f>+'2009 C'!D13+'2008 C'!D13+'2007 C'!D13+'2006 C'!D13+'2005 C'!D13+'2004 C'!D13+'2003 C'!D13+'2002 C'!D13+'2001 C '!D13+'2000 C'!D13+'1999 C'!D13+'1998 C'!D13+'1997 C'!D13+'1996 C'!D13+'1995 C'!D13+'1994 C'!D13+'1993 C'!D13+'1992 C'!D13+'2010 C'!D13+'1991 C'!D13+'2011 C'!D13+'2012 C'!D13+'2013 C'!D13+'2014 C'!D13+'2015 C'!D13+'2016 C'!D13</f>
        <v>0.01</v>
      </c>
      <c r="E13" s="123">
        <f>+'2009 C'!E13+'2008 C'!E13+'2007 C'!E13+'2006 C'!E13+'2005 C'!E13+'2004 C'!E13+'2003 C'!E13+'2002 C'!E13+'2001 C '!E13+'2000 C'!E13+'1999 C'!E13+'1998 C'!E13+'1997 C'!E13+'1996 C'!E13+'1995 C'!E13+'1994 C'!E13+'1993 C'!E13+'1992 C'!E13+'2010 C'!E13+'1991 C'!E13+'2011 C'!E13+'2012 C'!E13+'2013 C'!E13+'2014 C'!E13+'2015 C'!E13+'2016 C'!E13</f>
        <v>0</v>
      </c>
      <c r="F13" s="123">
        <f>+'2009 C'!F13+'2008 C'!F13+'2007 C'!F13+'2006 C'!F13+'2005 C'!F13+'2004 C'!F13+'2003 C'!F13+'2002 C'!F13+'2001 C '!F13+'2000 C'!F13+'1999 C'!F13+'1998 C'!F13+'1997 C'!F13+'1996 C'!F13+'1995 C'!F13+'1994 C'!F13+'1993 C'!F13+'1992 C'!F13+'2010 C'!F13+'1991 C'!F13+'2011 C'!F13+'2012 C'!F13+'2013 C'!F13+'2014 C'!F13+'2015 C'!F13+'2016 C'!F13</f>
        <v>458.75930000000005</v>
      </c>
      <c r="G13" s="123">
        <f>+'2009 C'!G13+'2008 C'!G13+'2007 C'!G13+'2006 C'!G13+'2005 C'!G13+'2004 C'!G13+'2003 C'!G13+'2002 C'!G13+'2001 C '!G13+'2000 C'!G13+'1999 C'!G13+'1998 C'!G13+'1997 C'!G13+'1996 C'!G13+'1995 C'!G13+'1994 C'!G13+'1993 C'!G13+'1992 C'!G13+'2010 C'!G13+'1991 C'!G13+'2011 C'!G13+'2012 C'!G13+'2013 C'!G13+'2014 C'!G13+'2015 C'!G13+'2016 C'!G13</f>
        <v>247.33</v>
      </c>
      <c r="H13" s="123">
        <f>+'2009 C'!H13+'2008 C'!H13+'2007 C'!H13+'2006 C'!H13+'2005 C'!H13+'2004 C'!H13+'2003 C'!H13+'2002 C'!H13+'2001 C '!H13+'2000 C'!H13+'1999 C'!H13+'1998 C'!H13+'1997 C'!H13+'1996 C'!H13+'1995 C'!H13+'1994 C'!H13+'1993 C'!H13+'1992 C'!H13+'2010 C'!H13+'1991 C'!H13+'2011 C'!H13+'2012 C'!H13+'2013 C'!H13+'2014 C'!H13+'2015 C'!H13+'2016 C'!H13</f>
        <v>706.6892999999999</v>
      </c>
      <c r="I13" s="123">
        <f>+'2009 C'!I13+'2008 C'!I13+'2007 C'!I13+'2006 C'!I13+'2005 C'!I13+'2004 C'!I13+'2003 C'!I13+'2002 C'!I13+'2001 C '!I13+'2000 C'!I13+'1999 C'!I13+'1998 C'!I13+'1997 C'!I13+'1996 C'!I13+'1995 C'!I13+'1994 C'!I13+'1993 C'!I13+'1992 C'!I13+'2010 C'!I13+'1991 C'!I13+'2011 C'!I13+'2012 C'!I13+'2013 C'!I13+'2014 C'!I13+'2015 C'!I13+'2016 C'!I13</f>
        <v>1501.8355999999997</v>
      </c>
      <c r="J13" s="123">
        <f>+'2009 C'!J13+'2008 C'!J13+'2007 C'!J13+'2006 C'!J13+'2005 C'!J13+'2004 C'!J13+'2003 C'!J13+'2002 C'!J13+'2001 C '!J13+'2000 C'!J13+'1999 C'!J13+'1998 C'!J13+'1997 C'!J13+'1996 C'!J13+'1995 C'!J13+'1994 C'!J13+'1993 C'!J13+'1992 C'!J13+'2010 C'!J13+'1991 C'!J13+'2011 C'!J13+'2012 C'!J13+'2013 C'!J13+'2014 C'!J13+'2015 C'!J13+'2016 C'!J13</f>
        <v>5137.376900000001</v>
      </c>
      <c r="K13" s="123">
        <f>+'2009 C'!K13+'2008 C'!K13+'2007 C'!K13+'2006 C'!K13+'2005 C'!K13+'2004 C'!K13+'2003 C'!K13+'2002 C'!K13+'2001 C '!K13+'2000 C'!K13+'1999 C'!K13+'1998 C'!K13+'1997 C'!K13+'1996 C'!K13+'1995 C'!K13+'1994 C'!K13+'1993 C'!K13+'1992 C'!K13+'2010 C'!K13+'1991 C'!K13+'2011 C'!K13+'2012 C'!K13+'2013 C'!K13+'2014 C'!K13+'2015 C'!K13+'2016 C'!K13</f>
        <v>7719.932099999999</v>
      </c>
      <c r="L13" s="123">
        <f>+'2009 C'!L13+'2008 C'!L13+'2007 C'!L13+'2006 C'!L13+'2005 C'!L13+'2004 C'!L13+'2003 C'!L13+'2002 C'!L13+'2001 C '!L13+'2000 C'!L13+'1999 C'!L13+'1998 C'!L13+'1997 C'!L13+'1996 C'!L13+'1995 C'!L13+'1994 C'!L13+'1993 C'!L13+'1992 C'!L13+'2010 C'!L13+'1991 C'!L13+'2011 C'!L13+'2012 C'!L13+'2013 C'!L13+'2014 C'!L13+'2015 C'!L13+'2016 C'!L13</f>
        <v>14359.144600000005</v>
      </c>
      <c r="M13" s="123">
        <f>+'2009 C'!M13+'2008 C'!M13+'2007 C'!M13+'2006 C'!M13+'2005 C'!M13+'2004 C'!M13+'2003 C'!M13+'2002 C'!M13+'2001 C '!M13+'2000 C'!M13+'1999 C'!M13+'1998 C'!M13+'1997 C'!M13+'1996 C'!M13+'1995 C'!M13+'1994 C'!M13+'1993 C'!M13+'1992 C'!M13+'2010 C'!M13+'1991 C'!M13+'2011 C'!M13+'2012 C'!M13+'2013 C'!M13+'2014 C'!M13+'2015 C'!M13+'2016 C'!M13</f>
        <v>15065.8339</v>
      </c>
      <c r="N13" s="123">
        <f>+'2009 C'!N13+'2008 C'!N13+'2007 C'!N13+'2006 C'!N13+'2005 C'!N13+'2004 C'!N13+'2003 C'!N13+'2002 C'!N13+'2001 C '!N13+'2000 C'!N13+'1999 C'!N13+'1998 C'!N13+'1997 C'!N13+'1996 C'!N13+'1995 C'!N13+'1994 C'!N13+'1993 C'!N13+'1992 C'!N13+'2010 C'!N13+'1991 C'!N13+'2011 C'!N13+'2012 C'!N13+'2013 C'!N13+'2014 C'!N13+'2015 C'!N13+'2016 C'!N13</f>
        <v>206.0674</v>
      </c>
      <c r="O13" s="123">
        <f>+'2009 C'!O13+'2008 C'!O13+'2007 C'!O13+'2006 C'!O13+'2005 C'!O13+'2004 C'!O13+'2003 C'!O13+'2002 C'!O13+'2001 C '!O13+'2000 C'!O13+'1999 C'!O13+'1998 C'!O13+'1997 C'!O13+'1996 C'!O13+'1995 C'!O13+'1994 C'!O13+'1993 C'!O13+'1992 C'!O13+'2010 C'!O13+'1991 C'!O13+'2011 C'!O13+'2012 C'!O13+'2013 C'!O13+'2014 C'!O13+'2015 C'!O13+'2016 C'!O13</f>
        <v>15271.901300000003</v>
      </c>
      <c r="P13" s="34"/>
    </row>
    <row r="14" spans="1:16" ht="30" customHeight="1">
      <c r="A14" s="80" t="s">
        <v>15</v>
      </c>
      <c r="B14" s="123">
        <f>+'2009 C'!B14+'2008 C'!B14+'2007 C'!B14+'2006 C'!B14+'2005 C'!B14+'2004 C'!B14+'2003 C'!B14+'2002 C'!B14+'2001 C '!B14+'2000 C'!B14+'1999 C'!B14+'1998 C'!B14+'1997 C'!B14+'1996 C'!B14+'1995 C'!B14+'1994 C'!B14+'1993 C'!B14+'1992 C'!B14+'2010 C'!B14+'1991 C'!B14+'2011 C'!B14+'2012 C'!B14+'2013 C'!B14+'2014 C'!B14+'2015 C'!B14+'2016 C'!B14</f>
        <v>23237</v>
      </c>
      <c r="C14" s="123">
        <f>+'2009 C'!C14+'2008 C'!C14+'2007 C'!C14+'2006 C'!C14+'2005 C'!C14+'2004 C'!C14+'2003 C'!C14+'2002 C'!C14+'2001 C '!C14+'2000 C'!C14+'1999 C'!C14+'1998 C'!C14+'1997 C'!C14+'1996 C'!C14+'1995 C'!C14+'1994 C'!C14+'1993 C'!C14+'1992 C'!C14+'2010 C'!C14+'1991 C'!C14+'2011 C'!C14+'2012 C'!C14+'2013 C'!C14+'2014 C'!C14+'2015 C'!C14+'2016 C'!C14</f>
        <v>2038.64</v>
      </c>
      <c r="D14" s="123">
        <f>+'2009 C'!D14+'2008 C'!D14+'2007 C'!D14+'2006 C'!D14+'2005 C'!D14+'2004 C'!D14+'2003 C'!D14+'2002 C'!D14+'2001 C '!D14+'2000 C'!D14+'1999 C'!D14+'1998 C'!D14+'1997 C'!D14+'1996 C'!D14+'1995 C'!D14+'1994 C'!D14+'1993 C'!D14+'1992 C'!D14+'2010 C'!D14+'1991 C'!D14+'2011 C'!D14+'2012 C'!D14+'2013 C'!D14+'2014 C'!D14+'2015 C'!D14+'2016 C'!D14</f>
        <v>3012.2</v>
      </c>
      <c r="E14" s="123">
        <f>+'2009 C'!E14+'2008 C'!E14+'2007 C'!E14+'2006 C'!E14+'2005 C'!E14+'2004 C'!E14+'2003 C'!E14+'2002 C'!E14+'2001 C '!E14+'2000 C'!E14+'1999 C'!E14+'1998 C'!E14+'1997 C'!E14+'1996 C'!E14+'1995 C'!E14+'1994 C'!E14+'1993 C'!E14+'1992 C'!E14+'2010 C'!E14+'1991 C'!E14+'2011 C'!E14+'2012 C'!E14+'2013 C'!E14+'2014 C'!E14+'2015 C'!E14+'2016 C'!E14</f>
        <v>3095.9100000000003</v>
      </c>
      <c r="F14" s="123">
        <f>+'2009 C'!F14+'2008 C'!F14+'2007 C'!F14+'2006 C'!F14+'2005 C'!F14+'2004 C'!F14+'2003 C'!F14+'2002 C'!F14+'2001 C '!F14+'2000 C'!F14+'1999 C'!F14+'1998 C'!F14+'1997 C'!F14+'1996 C'!F14+'1995 C'!F14+'1994 C'!F14+'1993 C'!F14+'1992 C'!F14+'2010 C'!F14+'1991 C'!F14+'2011 C'!F14+'2012 C'!F14+'2013 C'!F14+'2014 C'!F14+'2015 C'!F14+'2016 C'!F14</f>
        <v>16779.059999999998</v>
      </c>
      <c r="G14" s="123">
        <f>+'2009 C'!G14+'2008 C'!G14+'2007 C'!G14+'2006 C'!G14+'2005 C'!G14+'2004 C'!G14+'2003 C'!G14+'2002 C'!G14+'2001 C '!G14+'2000 C'!G14+'1999 C'!G14+'1998 C'!G14+'1997 C'!G14+'1996 C'!G14+'1995 C'!G14+'1994 C'!G14+'1993 C'!G14+'1992 C'!G14+'2010 C'!G14+'1991 C'!G14+'2011 C'!G14+'2012 C'!G14+'2013 C'!G14+'2014 C'!G14+'2015 C'!G14+'2016 C'!G14</f>
        <v>74.57</v>
      </c>
      <c r="H14" s="123">
        <f>+'2009 C'!H14+'2008 C'!H14+'2007 C'!H14+'2006 C'!H14+'2005 C'!H14+'2004 C'!H14+'2003 C'!H14+'2002 C'!H14+'2001 C '!H14+'2000 C'!H14+'1999 C'!H14+'1998 C'!H14+'1997 C'!H14+'1996 C'!H14+'1995 C'!H14+'1994 C'!H14+'1993 C'!H14+'1992 C'!H14+'2010 C'!H14+'1991 C'!H14+'2011 C'!H14+'2012 C'!H14+'2013 C'!H14+'2014 C'!H14+'2015 C'!H14+'2016 C'!H14</f>
        <v>25000.379999999994</v>
      </c>
      <c r="I14" s="123">
        <f>+'2009 C'!I14+'2008 C'!I14+'2007 C'!I14+'2006 C'!I14+'2005 C'!I14+'2004 C'!I14+'2003 C'!I14+'2002 C'!I14+'2001 C '!I14+'2000 C'!I14+'1999 C'!I14+'1998 C'!I14+'1997 C'!I14+'1996 C'!I14+'1995 C'!I14+'1994 C'!I14+'1993 C'!I14+'1992 C'!I14+'2010 C'!I14+'1991 C'!I14+'2011 C'!I14+'2012 C'!I14+'2013 C'!I14+'2014 C'!I14+'2015 C'!I14+'2016 C'!I14</f>
        <v>30550.179999999993</v>
      </c>
      <c r="J14" s="123">
        <f>+'2009 C'!J14+'2008 C'!J14+'2007 C'!J14+'2006 C'!J14+'2005 C'!J14+'2004 C'!J14+'2003 C'!J14+'2002 C'!J14+'2001 C '!J14+'2000 C'!J14+'1999 C'!J14+'1998 C'!J14+'1997 C'!J14+'1996 C'!J14+'1995 C'!J14+'1994 C'!J14+'1993 C'!J14+'1992 C'!J14+'2010 C'!J14+'1991 C'!J14+'2011 C'!J14+'2012 C'!J14+'2013 C'!J14+'2014 C'!J14+'2015 C'!J14+'2016 C'!J14</f>
        <v>54509.76700000001</v>
      </c>
      <c r="K14" s="123">
        <f>+'2009 C'!K14+'2008 C'!K14+'2007 C'!K14+'2006 C'!K14+'2005 C'!K14+'2004 C'!K14+'2003 C'!K14+'2002 C'!K14+'2001 C '!K14+'2000 C'!K14+'1999 C'!K14+'1998 C'!K14+'1997 C'!K14+'1996 C'!K14+'1995 C'!K14+'1994 C'!K14+'1993 C'!K14+'1992 C'!K14+'2010 C'!K14+'1991 C'!K14+'2011 C'!K14+'2012 C'!K14+'2013 C'!K14+'2014 C'!K14+'2015 C'!K14+'2016 C'!K14</f>
        <v>54170.49500000001</v>
      </c>
      <c r="L14" s="123">
        <f>+'2009 C'!L14+'2008 C'!L14+'2007 C'!L14+'2006 C'!L14+'2005 C'!L14+'2004 C'!L14+'2003 C'!L14+'2002 C'!L14+'2001 C '!L14+'2000 C'!L14+'1999 C'!L14+'1998 C'!L14+'1997 C'!L14+'1996 C'!L14+'1995 C'!L14+'1994 C'!L14+'1993 C'!L14+'1992 C'!L14+'2010 C'!L14+'1991 C'!L14+'2011 C'!L14+'2012 C'!L14+'2013 C'!L14+'2014 C'!L14+'2015 C'!L14+'2016 C'!L14</f>
        <v>139230.44200000007</v>
      </c>
      <c r="M14" s="123">
        <f>+'2009 C'!M14+'2008 C'!M14+'2007 C'!M14+'2006 C'!M14+'2005 C'!M14+'2004 C'!M14+'2003 C'!M14+'2002 C'!M14+'2001 C '!M14+'2000 C'!M14+'1999 C'!M14+'1998 C'!M14+'1997 C'!M14+'1996 C'!M14+'1995 C'!M14+'1994 C'!M14+'1993 C'!M14+'1992 C'!M14+'2010 C'!M14+'1991 C'!M14+'2011 C'!M14+'2012 C'!M14+'2013 C'!M14+'2014 C'!M14+'2015 C'!M14+'2016 C'!M14</f>
        <v>164230.82200000007</v>
      </c>
      <c r="N14" s="123">
        <f>+'2009 C'!N14+'2008 C'!N14+'2007 C'!N14+'2006 C'!N14+'2005 C'!N14+'2004 C'!N14+'2003 C'!N14+'2002 C'!N14+'2001 C '!N14+'2000 C'!N14+'1999 C'!N14+'1998 C'!N14+'1997 C'!N14+'1996 C'!N14+'1995 C'!N14+'1994 C'!N14+'1993 C'!N14+'1992 C'!N14+'2010 C'!N14+'1991 C'!N14+'2011 C'!N14+'2012 C'!N14+'2013 C'!N14+'2014 C'!N14+'2015 C'!N14+'2016 C'!N14</f>
        <v>3248.8050000000007</v>
      </c>
      <c r="O14" s="123">
        <f>+'2009 C'!O14+'2008 C'!O14+'2007 C'!O14+'2006 C'!O14+'2005 C'!O14+'2004 C'!O14+'2003 C'!O14+'2002 C'!O14+'2001 C '!O14+'2000 C'!O14+'1999 C'!O14+'1998 C'!O14+'1997 C'!O14+'1996 C'!O14+'1995 C'!O14+'1994 C'!O14+'1993 C'!O14+'1992 C'!O14+'2010 C'!O14+'1991 C'!O14+'2011 C'!O14+'2012 C'!O14+'2013 C'!O14+'2014 C'!O14+'2015 C'!O14+'2016 C'!O14</f>
        <v>167479.627</v>
      </c>
      <c r="P14" s="34"/>
    </row>
    <row r="15" spans="1:16" ht="30" customHeight="1">
      <c r="A15" s="80" t="s">
        <v>16</v>
      </c>
      <c r="B15" s="123">
        <f>+'2009 C'!B15+'2008 C'!B15+'2007 C'!B15+'2006 C'!B15+'2005 C'!B15+'2004 C'!B15+'2003 C'!B15+'2002 C'!B15+'2001 C '!B15+'2000 C'!B15+'1999 C'!B15+'1998 C'!B15+'1997 C'!B15+'1996 C'!B15+'1995 C'!B15+'1994 C'!B15+'1993 C'!B15+'1992 C'!B15+'2010 C'!B15+'1991 C'!B15+'2011 C'!B15+'2012 C'!B15+'2013 C'!B15+'2014 C'!B15+'2015 C'!B15+'2016 C'!B15</f>
        <v>11495</v>
      </c>
      <c r="C15" s="123">
        <f>+'2009 C'!C15+'2008 C'!C15+'2007 C'!C15+'2006 C'!C15+'2005 C'!C15+'2004 C'!C15+'2003 C'!C15+'2002 C'!C15+'2001 C '!C15+'2000 C'!C15+'1999 C'!C15+'1998 C'!C15+'1997 C'!C15+'1996 C'!C15+'1995 C'!C15+'1994 C'!C15+'1993 C'!C15+'1992 C'!C15+'2010 C'!C15+'1991 C'!C15+'2011 C'!C15+'2012 C'!C15+'2013 C'!C15+'2014 C'!C15+'2015 C'!C15+'2016 C'!C15</f>
        <v>14.889999999999997</v>
      </c>
      <c r="D15" s="123">
        <f>+'2009 C'!D15+'2008 C'!D15+'2007 C'!D15+'2006 C'!D15+'2005 C'!D15+'2004 C'!D15+'2003 C'!D15+'2002 C'!D15+'2001 C '!D15+'2000 C'!D15+'1999 C'!D15+'1998 C'!D15+'1997 C'!D15+'1996 C'!D15+'1995 C'!D15+'1994 C'!D15+'1993 C'!D15+'1992 C'!D15+'2010 C'!D15+'1991 C'!D15+'2011 C'!D15+'2012 C'!D15+'2013 C'!D15+'2014 C'!D15+'2015 C'!D15+'2016 C'!D15</f>
        <v>5.3100000000000005</v>
      </c>
      <c r="E15" s="123">
        <f>+'2009 C'!E15+'2008 C'!E15+'2007 C'!E15+'2006 C'!E15+'2005 C'!E15+'2004 C'!E15+'2003 C'!E15+'2002 C'!E15+'2001 C '!E15+'2000 C'!E15+'1999 C'!E15+'1998 C'!E15+'1997 C'!E15+'1996 C'!E15+'1995 C'!E15+'1994 C'!E15+'1993 C'!E15+'1992 C'!E15+'2010 C'!E15+'1991 C'!E15+'2011 C'!E15+'2012 C'!E15+'2013 C'!E15+'2014 C'!E15+'2015 C'!E15+'2016 C'!E15</f>
        <v>128.44</v>
      </c>
      <c r="F15" s="123">
        <f>+'2009 C'!F15+'2008 C'!F15+'2007 C'!F15+'2006 C'!F15+'2005 C'!F15+'2004 C'!F15+'2003 C'!F15+'2002 C'!F15+'2001 C '!F15+'2000 C'!F15+'1999 C'!F15+'1998 C'!F15+'1997 C'!F15+'1996 C'!F15+'1995 C'!F15+'1994 C'!F15+'1993 C'!F15+'1992 C'!F15+'2010 C'!F15+'1991 C'!F15+'2011 C'!F15+'2012 C'!F15+'2013 C'!F15+'2014 C'!F15+'2015 C'!F15+'2016 C'!F15</f>
        <v>3197.29</v>
      </c>
      <c r="G15" s="123">
        <f>+'2009 C'!G15+'2008 C'!G15+'2007 C'!G15+'2006 C'!G15+'2005 C'!G15+'2004 C'!G15+'2003 C'!G15+'2002 C'!G15+'2001 C '!G15+'2000 C'!G15+'1999 C'!G15+'1998 C'!G15+'1997 C'!G15+'1996 C'!G15+'1995 C'!G15+'1994 C'!G15+'1993 C'!G15+'1992 C'!G15+'2010 C'!G15+'1991 C'!G15+'2011 C'!G15+'2012 C'!G15+'2013 C'!G15+'2014 C'!G15+'2015 C'!G15+'2016 C'!G15</f>
        <v>97.55000000000001</v>
      </c>
      <c r="H15" s="123">
        <f>+'2009 C'!H15+'2008 C'!H15+'2007 C'!H15+'2006 C'!H15+'2005 C'!H15+'2004 C'!H15+'2003 C'!H15+'2002 C'!H15+'2001 C '!H15+'2000 C'!H15+'1999 C'!H15+'1998 C'!H15+'1997 C'!H15+'1996 C'!H15+'1995 C'!H15+'1994 C'!H15+'1993 C'!H15+'1992 C'!H15+'2010 C'!H15+'1991 C'!H15+'2011 C'!H15+'2012 C'!H15+'2013 C'!H15+'2014 C'!H15+'2015 C'!H15+'2016 C'!H15</f>
        <v>3443.4800000000005</v>
      </c>
      <c r="I15" s="123">
        <f>+'2009 C'!I15+'2008 C'!I15+'2007 C'!I15+'2006 C'!I15+'2005 C'!I15+'2004 C'!I15+'2003 C'!I15+'2002 C'!I15+'2001 C '!I15+'2000 C'!I15+'1999 C'!I15+'1998 C'!I15+'1997 C'!I15+'1996 C'!I15+'1995 C'!I15+'1994 C'!I15+'1993 C'!I15+'1992 C'!I15+'2010 C'!I15+'1991 C'!I15+'2011 C'!I15+'2012 C'!I15+'2013 C'!I15+'2014 C'!I15+'2015 C'!I15+'2016 C'!I15</f>
        <v>24047.030000000002</v>
      </c>
      <c r="J15" s="123">
        <f>+'2009 C'!J15+'2008 C'!J15+'2007 C'!J15+'2006 C'!J15+'2005 C'!J15+'2004 C'!J15+'2003 C'!J15+'2002 C'!J15+'2001 C '!J15+'2000 C'!J15+'1999 C'!J15+'1998 C'!J15+'1997 C'!J15+'1996 C'!J15+'1995 C'!J15+'1994 C'!J15+'1993 C'!J15+'1992 C'!J15+'2010 C'!J15+'1991 C'!J15+'2011 C'!J15+'2012 C'!J15+'2013 C'!J15+'2014 C'!J15+'2015 C'!J15+'2016 C'!J15</f>
        <v>34382.37</v>
      </c>
      <c r="K15" s="123">
        <f>+'2009 C'!K15+'2008 C'!K15+'2007 C'!K15+'2006 C'!K15+'2005 C'!K15+'2004 C'!K15+'2003 C'!K15+'2002 C'!K15+'2001 C '!K15+'2000 C'!K15+'1999 C'!K15+'1998 C'!K15+'1997 C'!K15+'1996 C'!K15+'1995 C'!K15+'1994 C'!K15+'1993 C'!K15+'1992 C'!K15+'2010 C'!K15+'1991 C'!K15+'2011 C'!K15+'2012 C'!K15+'2013 C'!K15+'2014 C'!K15+'2015 C'!K15+'2016 C'!K15</f>
        <v>48473.370000000024</v>
      </c>
      <c r="L15" s="123">
        <f>+'2009 C'!L15+'2008 C'!L15+'2007 C'!L15+'2006 C'!L15+'2005 C'!L15+'2004 C'!L15+'2003 C'!L15+'2002 C'!L15+'2001 C '!L15+'2000 C'!L15+'1999 C'!L15+'1998 C'!L15+'1997 C'!L15+'1996 C'!L15+'1995 C'!L15+'1994 C'!L15+'1993 C'!L15+'1992 C'!L15+'2010 C'!L15+'1991 C'!L15+'2011 C'!L15+'2012 C'!L15+'2013 C'!L15+'2014 C'!L15+'2015 C'!L15+'2016 C'!L15</f>
        <v>106902.77000000002</v>
      </c>
      <c r="M15" s="123">
        <f>+'2009 C'!M15+'2008 C'!M15+'2007 C'!M15+'2006 C'!M15+'2005 C'!M15+'2004 C'!M15+'2003 C'!M15+'2002 C'!M15+'2001 C '!M15+'2000 C'!M15+'1999 C'!M15+'1998 C'!M15+'1997 C'!M15+'1996 C'!M15+'1995 C'!M15+'1994 C'!M15+'1993 C'!M15+'1992 C'!M15+'2010 C'!M15+'1991 C'!M15+'2011 C'!M15+'2012 C'!M15+'2013 C'!M15+'2014 C'!M15+'2015 C'!M15+'2016 C'!M15</f>
        <v>110346.25000000003</v>
      </c>
      <c r="N15" s="123">
        <f>+'2009 C'!N15+'2008 C'!N15+'2007 C'!N15+'2006 C'!N15+'2005 C'!N15+'2004 C'!N15+'2003 C'!N15+'2002 C'!N15+'2001 C '!N15+'2000 C'!N15+'1999 C'!N15+'1998 C'!N15+'1997 C'!N15+'1996 C'!N15+'1995 C'!N15+'1994 C'!N15+'1993 C'!N15+'1992 C'!N15+'2010 C'!N15+'1991 C'!N15+'2011 C'!N15+'2012 C'!N15+'2013 C'!N15+'2014 C'!N15+'2015 C'!N15+'2016 C'!N15</f>
        <v>697.4299999999998</v>
      </c>
      <c r="O15" s="123">
        <f>+'2009 C'!O15+'2008 C'!O15+'2007 C'!O15+'2006 C'!O15+'2005 C'!O15+'2004 C'!O15+'2003 C'!O15+'2002 C'!O15+'2001 C '!O15+'2000 C'!O15+'1999 C'!O15+'1998 C'!O15+'1997 C'!O15+'1996 C'!O15+'1995 C'!O15+'1994 C'!O15+'1993 C'!O15+'1992 C'!O15+'2010 C'!O15+'1991 C'!O15+'2011 C'!O15+'2012 C'!O15+'2013 C'!O15+'2014 C'!O15+'2015 C'!O15+'2016 C'!O15</f>
        <v>111043.68000000002</v>
      </c>
      <c r="P15" s="34"/>
    </row>
    <row r="16" spans="1:16" ht="30" customHeight="1">
      <c r="A16" s="80" t="s">
        <v>17</v>
      </c>
      <c r="B16" s="123">
        <f>+'2009 C'!B16+'2008 C'!B16+'2007 C'!B16+'2006 C'!B16+'2005 C'!B16+'2004 C'!B16+'2003 C'!B16+'2002 C'!B16+'2001 C '!B16+'2000 C'!B16+'1999 C'!B16+'1998 C'!B16+'1997 C'!B16+'1996 C'!B16+'1995 C'!B16+'1994 C'!B16+'1993 C'!B16+'1992 C'!B16+'2010 C'!B16+'1991 C'!B16+'2011 C'!B16+'2012 C'!B16+'2013 C'!B16+'2014 C'!B16+'2015 C'!B16+'2016 C'!B16</f>
        <v>6202</v>
      </c>
      <c r="C16" s="123">
        <f>+'2009 C'!C16+'2008 C'!C16+'2007 C'!C16+'2006 C'!C16+'2005 C'!C16+'2004 C'!C16+'2003 C'!C16+'2002 C'!C16+'2001 C '!C16+'2000 C'!C16+'1999 C'!C16+'1998 C'!C16+'1997 C'!C16+'1996 C'!C16+'1995 C'!C16+'1994 C'!C16+'1993 C'!C16+'1992 C'!C16+'2010 C'!C16+'1991 C'!C16+'2011 C'!C16+'2012 C'!C16+'2013 C'!C16+'2014 C'!C16+'2015 C'!C16+'2016 C'!C16</f>
        <v>4824.6100000000015</v>
      </c>
      <c r="D16" s="123">
        <f>+'2009 C'!D16+'2008 C'!D16+'2007 C'!D16+'2006 C'!D16+'2005 C'!D16+'2004 C'!D16+'2003 C'!D16+'2002 C'!D16+'2001 C '!D16+'2000 C'!D16+'1999 C'!D16+'1998 C'!D16+'1997 C'!D16+'1996 C'!D16+'1995 C'!D16+'1994 C'!D16+'1993 C'!D16+'1992 C'!D16+'2010 C'!D16+'1991 C'!D16+'2011 C'!D16+'2012 C'!D16+'2013 C'!D16+'2014 C'!D16+'2015 C'!D16+'2016 C'!D16</f>
        <v>4108.900000000001</v>
      </c>
      <c r="E16" s="123">
        <f>+'2009 C'!E16+'2008 C'!E16+'2007 C'!E16+'2006 C'!E16+'2005 C'!E16+'2004 C'!E16+'2003 C'!E16+'2002 C'!E16+'2001 C '!E16+'2000 C'!E16+'1999 C'!E16+'1998 C'!E16+'1997 C'!E16+'1996 C'!E16+'1995 C'!E16+'1994 C'!E16+'1993 C'!E16+'1992 C'!E16+'2010 C'!E16+'1991 C'!E16+'2011 C'!E16+'2012 C'!E16+'2013 C'!E16+'2014 C'!E16+'2015 C'!E16+'2016 C'!E16</f>
        <v>3200.7799999999993</v>
      </c>
      <c r="F16" s="123">
        <f>+'2009 C'!F16+'2008 C'!F16+'2007 C'!F16+'2006 C'!F16+'2005 C'!F16+'2004 C'!F16+'2003 C'!F16+'2002 C'!F16+'2001 C '!F16+'2000 C'!F16+'1999 C'!F16+'1998 C'!F16+'1997 C'!F16+'1996 C'!F16+'1995 C'!F16+'1994 C'!F16+'1993 C'!F16+'1992 C'!F16+'2010 C'!F16+'1991 C'!F16+'2011 C'!F16+'2012 C'!F16+'2013 C'!F16+'2014 C'!F16+'2015 C'!F16+'2016 C'!F16</f>
        <v>7298.052000000001</v>
      </c>
      <c r="G16" s="123">
        <f>+'2009 C'!G16+'2008 C'!G16+'2007 C'!G16+'2006 C'!G16+'2005 C'!G16+'2004 C'!G16+'2003 C'!G16+'2002 C'!G16+'2001 C '!G16+'2000 C'!G16+'1999 C'!G16+'1998 C'!G16+'1997 C'!G16+'1996 C'!G16+'1995 C'!G16+'1994 C'!G16+'1993 C'!G16+'1992 C'!G16+'2010 C'!G16+'1991 C'!G16+'2011 C'!G16+'2012 C'!G16+'2013 C'!G16+'2014 C'!G16+'2015 C'!G16+'2016 C'!G16</f>
        <v>342.26</v>
      </c>
      <c r="H16" s="123">
        <f>+'2009 C'!H16+'2008 C'!H16+'2007 C'!H16+'2006 C'!H16+'2005 C'!H16+'2004 C'!H16+'2003 C'!H16+'2002 C'!H16+'2001 C '!H16+'2000 C'!H16+'1999 C'!H16+'1998 C'!H16+'1997 C'!H16+'1996 C'!H16+'1995 C'!H16+'1994 C'!H16+'1993 C'!H16+'1992 C'!H16+'2010 C'!H16+'1991 C'!H16+'2011 C'!H16+'2012 C'!H16+'2013 C'!H16+'2014 C'!H16+'2015 C'!H16+'2016 C'!H16</f>
        <v>19774.602</v>
      </c>
      <c r="I16" s="123">
        <f>+'2009 C'!I16+'2008 C'!I16+'2007 C'!I16+'2006 C'!I16+'2005 C'!I16+'2004 C'!I16+'2003 C'!I16+'2002 C'!I16+'2001 C '!I16+'2000 C'!I16+'1999 C'!I16+'1998 C'!I16+'1997 C'!I16+'1996 C'!I16+'1995 C'!I16+'1994 C'!I16+'1993 C'!I16+'1992 C'!I16+'2010 C'!I16+'1991 C'!I16+'2011 C'!I16+'2012 C'!I16+'2013 C'!I16+'2014 C'!I16+'2015 C'!I16+'2016 C'!I16</f>
        <v>34446.59</v>
      </c>
      <c r="J16" s="123">
        <f>+'2009 C'!J16+'2008 C'!J16+'2007 C'!J16+'2006 C'!J16+'2005 C'!J16+'2004 C'!J16+'2003 C'!J16+'2002 C'!J16+'2001 C '!J16+'2000 C'!J16+'1999 C'!J16+'1998 C'!J16+'1997 C'!J16+'1996 C'!J16+'1995 C'!J16+'1994 C'!J16+'1993 C'!J16+'1992 C'!J16+'2010 C'!J16+'1991 C'!J16+'2011 C'!J16+'2012 C'!J16+'2013 C'!J16+'2014 C'!J16+'2015 C'!J16+'2016 C'!J16</f>
        <v>76389.45</v>
      </c>
      <c r="K16" s="123">
        <f>+'2009 C'!K16+'2008 C'!K16+'2007 C'!K16+'2006 C'!K16+'2005 C'!K16+'2004 C'!K16+'2003 C'!K16+'2002 C'!K16+'2001 C '!K16+'2000 C'!K16+'1999 C'!K16+'1998 C'!K16+'1997 C'!K16+'1996 C'!K16+'1995 C'!K16+'1994 C'!K16+'1993 C'!K16+'1992 C'!K16+'2010 C'!K16+'1991 C'!K16+'2011 C'!K16+'2012 C'!K16+'2013 C'!K16+'2014 C'!K16+'2015 C'!K16+'2016 C'!K16</f>
        <v>56269.668</v>
      </c>
      <c r="L16" s="123">
        <f>+'2009 C'!L16+'2008 C'!L16+'2007 C'!L16+'2006 C'!L16+'2005 C'!L16+'2004 C'!L16+'2003 C'!L16+'2002 C'!L16+'2001 C '!L16+'2000 C'!L16+'1999 C'!L16+'1998 C'!L16+'1997 C'!L16+'1996 C'!L16+'1995 C'!L16+'1994 C'!L16+'1993 C'!L16+'1992 C'!L16+'2010 C'!L16+'1991 C'!L16+'2011 C'!L16+'2012 C'!L16+'2013 C'!L16+'2014 C'!L16+'2015 C'!L16+'2016 C'!L16</f>
        <v>167105.708</v>
      </c>
      <c r="M16" s="123">
        <f>+'2009 C'!M16+'2008 C'!M16+'2007 C'!M16+'2006 C'!M16+'2005 C'!M16+'2004 C'!M16+'2003 C'!M16+'2002 C'!M16+'2001 C '!M16+'2000 C'!M16+'1999 C'!M16+'1998 C'!M16+'1997 C'!M16+'1996 C'!M16+'1995 C'!M16+'1994 C'!M16+'1993 C'!M16+'1992 C'!M16+'2010 C'!M16+'1991 C'!M16+'2011 C'!M16+'2012 C'!M16+'2013 C'!M16+'2014 C'!M16+'2015 C'!M16+'2016 C'!M16</f>
        <v>186880.31</v>
      </c>
      <c r="N16" s="123">
        <f>+'2009 C'!N16+'2008 C'!N16+'2007 C'!N16+'2006 C'!N16+'2005 C'!N16+'2004 C'!N16+'2003 C'!N16+'2002 C'!N16+'2001 C '!N16+'2000 C'!N16+'1999 C'!N16+'1998 C'!N16+'1997 C'!N16+'1996 C'!N16+'1995 C'!N16+'1994 C'!N16+'1993 C'!N16+'1992 C'!N16+'2010 C'!N16+'1991 C'!N16+'2011 C'!N16+'2012 C'!N16+'2013 C'!N16+'2014 C'!N16+'2015 C'!N16+'2016 C'!N16</f>
        <v>5161.39</v>
      </c>
      <c r="O16" s="123">
        <f>+'2009 C'!O16+'2008 C'!O16+'2007 C'!O16+'2006 C'!O16+'2005 C'!O16+'2004 C'!O16+'2003 C'!O16+'2002 C'!O16+'2001 C '!O16+'2000 C'!O16+'1999 C'!O16+'1998 C'!O16+'1997 C'!O16+'1996 C'!O16+'1995 C'!O16+'1994 C'!O16+'1993 C'!O16+'1992 C'!O16+'2010 C'!O16+'1991 C'!O16+'2011 C'!O16+'2012 C'!O16+'2013 C'!O16+'2014 C'!O16+'2015 C'!O16+'2016 C'!O16</f>
        <v>192041.69999999998</v>
      </c>
      <c r="P16" s="34"/>
    </row>
    <row r="17" spans="1:16" ht="30" customHeight="1">
      <c r="A17" s="80" t="s">
        <v>18</v>
      </c>
      <c r="B17" s="123">
        <f>+'2009 C'!B17+'2008 C'!B17+'2007 C'!B17+'2006 C'!B17+'2005 C'!B17+'2004 C'!B17+'2003 C'!B17+'2002 C'!B17+'2001 C '!B17+'2000 C'!B17+'1999 C'!B17+'1998 C'!B17+'1997 C'!B17+'1996 C'!B17+'1995 C'!B17+'1994 C'!B17+'1993 C'!B17+'1992 C'!B17+'2010 C'!B17+'1991 C'!B17+'2011 C'!B17+'2012 C'!B17+'2013 C'!B17+'2014 C'!B17+'2015 C'!B17+'2016 C'!B17</f>
        <v>9452</v>
      </c>
      <c r="C17" s="123">
        <f>+'2009 C'!C17+'2008 C'!C17+'2007 C'!C17+'2006 C'!C17+'2005 C'!C17+'2004 C'!C17+'2003 C'!C17+'2002 C'!C17+'2001 C '!C17+'2000 C'!C17+'1999 C'!C17+'1998 C'!C17+'1997 C'!C17+'1996 C'!C17+'1995 C'!C17+'1994 C'!C17+'1993 C'!C17+'1992 C'!C17+'2010 C'!C17+'1991 C'!C17+'2011 C'!C17+'2012 C'!C17+'2013 C'!C17+'2014 C'!C17+'2015 C'!C17+'2016 C'!C17</f>
        <v>14088.59</v>
      </c>
      <c r="D17" s="123">
        <f>+'2009 C'!D17+'2008 C'!D17+'2007 C'!D17+'2006 C'!D17+'2005 C'!D17+'2004 C'!D17+'2003 C'!D17+'2002 C'!D17+'2001 C '!D17+'2000 C'!D17+'1999 C'!D17+'1998 C'!D17+'1997 C'!D17+'1996 C'!D17+'1995 C'!D17+'1994 C'!D17+'1993 C'!D17+'1992 C'!D17+'2010 C'!D17+'1991 C'!D17+'2011 C'!D17+'2012 C'!D17+'2013 C'!D17+'2014 C'!D17+'2015 C'!D17+'2016 C'!D17</f>
        <v>9542.28</v>
      </c>
      <c r="E17" s="123">
        <f>+'2009 C'!E17+'2008 C'!E17+'2007 C'!E17+'2006 C'!E17+'2005 C'!E17+'2004 C'!E17+'2003 C'!E17+'2002 C'!E17+'2001 C '!E17+'2000 C'!E17+'1999 C'!E17+'1998 C'!E17+'1997 C'!E17+'1996 C'!E17+'1995 C'!E17+'1994 C'!E17+'1993 C'!E17+'1992 C'!E17+'2010 C'!E17+'1991 C'!E17+'2011 C'!E17+'2012 C'!E17+'2013 C'!E17+'2014 C'!E17+'2015 C'!E17+'2016 C'!E17</f>
        <v>7667.02</v>
      </c>
      <c r="F17" s="123">
        <f>+'2009 C'!F17+'2008 C'!F17+'2007 C'!F17+'2006 C'!F17+'2005 C'!F17+'2004 C'!F17+'2003 C'!F17+'2002 C'!F17+'2001 C '!F17+'2000 C'!F17+'1999 C'!F17+'1998 C'!F17+'1997 C'!F17+'1996 C'!F17+'1995 C'!F17+'1994 C'!F17+'1993 C'!F17+'1992 C'!F17+'2010 C'!F17+'1991 C'!F17+'2011 C'!F17+'2012 C'!F17+'2013 C'!F17+'2014 C'!F17+'2015 C'!F17+'2016 C'!F17</f>
        <v>6326.5520000000015</v>
      </c>
      <c r="G17" s="123">
        <f>+'2009 C'!G17+'2008 C'!G17+'2007 C'!G17+'2006 C'!G17+'2005 C'!G17+'2004 C'!G17+'2003 C'!G17+'2002 C'!G17+'2001 C '!G17+'2000 C'!G17+'1999 C'!G17+'1998 C'!G17+'1997 C'!G17+'1996 C'!G17+'1995 C'!G17+'1994 C'!G17+'1993 C'!G17+'1992 C'!G17+'2010 C'!G17+'1991 C'!G17+'2011 C'!G17+'2012 C'!G17+'2013 C'!G17+'2014 C'!G17+'2015 C'!G17+'2016 C'!G17</f>
        <v>190.55</v>
      </c>
      <c r="H17" s="123">
        <f>+'2009 C'!H17+'2008 C'!H17+'2007 C'!H17+'2006 C'!H17+'2005 C'!H17+'2004 C'!H17+'2003 C'!H17+'2002 C'!H17+'2001 C '!H17+'2000 C'!H17+'1999 C'!H17+'1998 C'!H17+'1997 C'!H17+'1996 C'!H17+'1995 C'!H17+'1994 C'!H17+'1993 C'!H17+'1992 C'!H17+'2010 C'!H17+'1991 C'!H17+'2011 C'!H17+'2012 C'!H17+'2013 C'!H17+'2014 C'!H17+'2015 C'!H17+'2016 C'!H17</f>
        <v>37814.992000000006</v>
      </c>
      <c r="I17" s="123">
        <f>+'2009 C'!I17+'2008 C'!I17+'2007 C'!I17+'2006 C'!I17+'2005 C'!I17+'2004 C'!I17+'2003 C'!I17+'2002 C'!I17+'2001 C '!I17+'2000 C'!I17+'1999 C'!I17+'1998 C'!I17+'1997 C'!I17+'1996 C'!I17+'1995 C'!I17+'1994 C'!I17+'1993 C'!I17+'1992 C'!I17+'2010 C'!I17+'1991 C'!I17+'2011 C'!I17+'2012 C'!I17+'2013 C'!I17+'2014 C'!I17+'2015 C'!I17+'2016 C'!I17</f>
        <v>18357.600000000002</v>
      </c>
      <c r="J17" s="123">
        <f>+'2009 C'!J17+'2008 C'!J17+'2007 C'!J17+'2006 C'!J17+'2005 C'!J17+'2004 C'!J17+'2003 C'!J17+'2002 C'!J17+'2001 C '!J17+'2000 C'!J17+'1999 C'!J17+'1998 C'!J17+'1997 C'!J17+'1996 C'!J17+'1995 C'!J17+'1994 C'!J17+'1993 C'!J17+'1992 C'!J17+'2010 C'!J17+'1991 C'!J17+'2011 C'!J17+'2012 C'!J17+'2013 C'!J17+'2014 C'!J17+'2015 C'!J17+'2016 C'!J17</f>
        <v>34986.73</v>
      </c>
      <c r="K17" s="123">
        <f>+'2009 C'!K17+'2008 C'!K17+'2007 C'!K17+'2006 C'!K17+'2005 C'!K17+'2004 C'!K17+'2003 C'!K17+'2002 C'!K17+'2001 C '!K17+'2000 C'!K17+'1999 C'!K17+'1998 C'!K17+'1997 C'!K17+'1996 C'!K17+'1995 C'!K17+'1994 C'!K17+'1993 C'!K17+'1992 C'!K17+'2010 C'!K17+'1991 C'!K17+'2011 C'!K17+'2012 C'!K17+'2013 C'!K17+'2014 C'!K17+'2015 C'!K17+'2016 C'!K17</f>
        <v>35795.06000000001</v>
      </c>
      <c r="L17" s="123">
        <f>+'2009 C'!L17+'2008 C'!L17+'2007 C'!L17+'2006 C'!L17+'2005 C'!L17+'2004 C'!L17+'2003 C'!L17+'2002 C'!L17+'2001 C '!L17+'2000 C'!L17+'1999 C'!L17+'1998 C'!L17+'1997 C'!L17+'1996 C'!L17+'1995 C'!L17+'1994 C'!L17+'1993 C'!L17+'1992 C'!L17+'2010 C'!L17+'1991 C'!L17+'2011 C'!L17+'2012 C'!L17+'2013 C'!L17+'2014 C'!L17+'2015 C'!L17+'2016 C'!L17</f>
        <v>89139.39000000003</v>
      </c>
      <c r="M17" s="123">
        <f>+'2009 C'!M17+'2008 C'!M17+'2007 C'!M17+'2006 C'!M17+'2005 C'!M17+'2004 C'!M17+'2003 C'!M17+'2002 C'!M17+'2001 C '!M17+'2000 C'!M17+'1999 C'!M17+'1998 C'!M17+'1997 C'!M17+'1996 C'!M17+'1995 C'!M17+'1994 C'!M17+'1993 C'!M17+'1992 C'!M17+'2010 C'!M17+'1991 C'!M17+'2011 C'!M17+'2012 C'!M17+'2013 C'!M17+'2014 C'!M17+'2015 C'!M17+'2016 C'!M17</f>
        <v>126954.38200000001</v>
      </c>
      <c r="N17" s="123">
        <f>+'2009 C'!N17+'2008 C'!N17+'2007 C'!N17+'2006 C'!N17+'2005 C'!N17+'2004 C'!N17+'2003 C'!N17+'2002 C'!N17+'2001 C '!N17+'2000 C'!N17+'1999 C'!N17+'1998 C'!N17+'1997 C'!N17+'1996 C'!N17+'1995 C'!N17+'1994 C'!N17+'1993 C'!N17+'1992 C'!N17+'2010 C'!N17+'1991 C'!N17+'2011 C'!N17+'2012 C'!N17+'2013 C'!N17+'2014 C'!N17+'2015 C'!N17+'2016 C'!N17</f>
        <v>5376.76</v>
      </c>
      <c r="O17" s="123">
        <f>+'2009 C'!O17+'2008 C'!O17+'2007 C'!O17+'2006 C'!O17+'2005 C'!O17+'2004 C'!O17+'2003 C'!O17+'2002 C'!O17+'2001 C '!O17+'2000 C'!O17+'1999 C'!O17+'1998 C'!O17+'1997 C'!O17+'1996 C'!O17+'1995 C'!O17+'1994 C'!O17+'1993 C'!O17+'1992 C'!O17+'2010 C'!O17+'1991 C'!O17+'2011 C'!O17+'2012 C'!O17+'2013 C'!O17+'2014 C'!O17+'2015 C'!O17+'2016 C'!O17</f>
        <v>132331.14200000002</v>
      </c>
      <c r="P17" s="34"/>
    </row>
    <row r="18" spans="1:16" ht="30" customHeight="1">
      <c r="A18" s="80" t="s">
        <v>19</v>
      </c>
      <c r="B18" s="123">
        <f>+'2009 C'!B18+'2008 C'!B18+'2007 C'!B18+'2006 C'!B18+'2005 C'!B18+'2004 C'!B18+'2003 C'!B18+'2002 C'!B18+'2001 C '!B18+'2000 C'!B18+'1999 C'!B18+'1998 C'!B18+'1997 C'!B18+'1996 C'!B18+'1995 C'!B18+'1994 C'!B18+'1993 C'!B18+'1992 C'!B18+'2010 C'!B18+'1991 C'!B18+'2011 C'!B18+'2012 C'!B18+'2013 C'!B18+'2014 C'!B18+'2015 C'!B18+'2016 C'!B18</f>
        <v>26737</v>
      </c>
      <c r="C18" s="123">
        <f>+'2009 C'!C18+'2008 C'!C18+'2007 C'!C18+'2006 C'!C18+'2005 C'!C18+'2004 C'!C18+'2003 C'!C18+'2002 C'!C18+'2001 C '!C18+'2000 C'!C18+'1999 C'!C18+'1998 C'!C18+'1997 C'!C18+'1996 C'!C18+'1995 C'!C18+'1994 C'!C18+'1993 C'!C18+'1992 C'!C18+'2010 C'!C18+'1991 C'!C18+'2011 C'!C18+'2012 C'!C18+'2013 C'!C18+'2014 C'!C18+'2015 C'!C18+'2016 C'!C18</f>
        <v>12599.373000000001</v>
      </c>
      <c r="D18" s="123">
        <f>+'2009 C'!D18+'2008 C'!D18+'2007 C'!D18+'2006 C'!D18+'2005 C'!D18+'2004 C'!D18+'2003 C'!D18+'2002 C'!D18+'2001 C '!D18+'2000 C'!D18+'1999 C'!D18+'1998 C'!D18+'1997 C'!D18+'1996 C'!D18+'1995 C'!D18+'1994 C'!D18+'1993 C'!D18+'1992 C'!D18+'2010 C'!D18+'1991 C'!D18+'2011 C'!D18+'2012 C'!D18+'2013 C'!D18+'2014 C'!D18+'2015 C'!D18+'2016 C'!D18</f>
        <v>23509.160999999996</v>
      </c>
      <c r="E18" s="123">
        <f>+'2009 C'!E18+'2008 C'!E18+'2007 C'!E18+'2006 C'!E18+'2005 C'!E18+'2004 C'!E18+'2003 C'!E18+'2002 C'!E18+'2001 C '!E18+'2000 C'!E18+'1999 C'!E18+'1998 C'!E18+'1997 C'!E18+'1996 C'!E18+'1995 C'!E18+'1994 C'!E18+'1993 C'!E18+'1992 C'!E18+'2010 C'!E18+'1991 C'!E18+'2011 C'!E18+'2012 C'!E18+'2013 C'!E18+'2014 C'!E18+'2015 C'!E18+'2016 C'!E18</f>
        <v>20729.65</v>
      </c>
      <c r="F18" s="123">
        <f>+'2009 C'!F18+'2008 C'!F18+'2007 C'!F18+'2006 C'!F18+'2005 C'!F18+'2004 C'!F18+'2003 C'!F18+'2002 C'!F18+'2001 C '!F18+'2000 C'!F18+'1999 C'!F18+'1998 C'!F18+'1997 C'!F18+'1996 C'!F18+'1995 C'!F18+'1994 C'!F18+'1993 C'!F18+'1992 C'!F18+'2010 C'!F18+'1991 C'!F18+'2011 C'!F18+'2012 C'!F18+'2013 C'!F18+'2014 C'!F18+'2015 C'!F18+'2016 C'!F18</f>
        <v>26893.110000000004</v>
      </c>
      <c r="G18" s="123">
        <f>+'2009 C'!G18+'2008 C'!G18+'2007 C'!G18+'2006 C'!G18+'2005 C'!G18+'2004 C'!G18+'2003 C'!G18+'2002 C'!G18+'2001 C '!G18+'2000 C'!G18+'1999 C'!G18+'1998 C'!G18+'1997 C'!G18+'1996 C'!G18+'1995 C'!G18+'1994 C'!G18+'1993 C'!G18+'1992 C'!G18+'2010 C'!G18+'1991 C'!G18+'2011 C'!G18+'2012 C'!G18+'2013 C'!G18+'2014 C'!G18+'2015 C'!G18+'2016 C'!G18</f>
        <v>333.098</v>
      </c>
      <c r="H18" s="123">
        <f>+'2009 C'!H18+'2008 C'!H18+'2007 C'!H18+'2006 C'!H18+'2005 C'!H18+'2004 C'!H18+'2003 C'!H18+'2002 C'!H18+'2001 C '!H18+'2000 C'!H18+'1999 C'!H18+'1998 C'!H18+'1997 C'!H18+'1996 C'!H18+'1995 C'!H18+'1994 C'!H18+'1993 C'!H18+'1992 C'!H18+'2010 C'!H18+'1991 C'!H18+'2011 C'!H18+'2012 C'!H18+'2013 C'!H18+'2014 C'!H18+'2015 C'!H18+'2016 C'!H18</f>
        <v>84064.39199999999</v>
      </c>
      <c r="I18" s="123">
        <f>+'2009 C'!I18+'2008 C'!I18+'2007 C'!I18+'2006 C'!I18+'2005 C'!I18+'2004 C'!I18+'2003 C'!I18+'2002 C'!I18+'2001 C '!I18+'2000 C'!I18+'1999 C'!I18+'1998 C'!I18+'1997 C'!I18+'1996 C'!I18+'1995 C'!I18+'1994 C'!I18+'1993 C'!I18+'1992 C'!I18+'2010 C'!I18+'1991 C'!I18+'2011 C'!I18+'2012 C'!I18+'2013 C'!I18+'2014 C'!I18+'2015 C'!I18+'2016 C'!I18</f>
        <v>31169.141000000007</v>
      </c>
      <c r="J18" s="123">
        <f>+'2009 C'!J18+'2008 C'!J18+'2007 C'!J18+'2006 C'!J18+'2005 C'!J18+'2004 C'!J18+'2003 C'!J18+'2002 C'!J18+'2001 C '!J18+'2000 C'!J18+'1999 C'!J18+'1998 C'!J18+'1997 C'!J18+'1996 C'!J18+'1995 C'!J18+'1994 C'!J18+'1993 C'!J18+'1992 C'!J18+'2010 C'!J18+'1991 C'!J18+'2011 C'!J18+'2012 C'!J18+'2013 C'!J18+'2014 C'!J18+'2015 C'!J18+'2016 C'!J18</f>
        <v>46393.639000000025</v>
      </c>
      <c r="K18" s="123">
        <f>+'2009 C'!K18+'2008 C'!K18+'2007 C'!K18+'2006 C'!K18+'2005 C'!K18+'2004 C'!K18+'2003 C'!K18+'2002 C'!K18+'2001 C '!K18+'2000 C'!K18+'1999 C'!K18+'1998 C'!K18+'1997 C'!K18+'1996 C'!K18+'1995 C'!K18+'1994 C'!K18+'1993 C'!K18+'1992 C'!K18+'2010 C'!K18+'1991 C'!K18+'2011 C'!K18+'2012 C'!K18+'2013 C'!K18+'2014 C'!K18+'2015 C'!K18+'2016 C'!K18</f>
        <v>33528.914</v>
      </c>
      <c r="L18" s="123">
        <f>+'2009 C'!L18+'2008 C'!L18+'2007 C'!L18+'2006 C'!L18+'2005 C'!L18+'2004 C'!L18+'2003 C'!L18+'2002 C'!L18+'2001 C '!L18+'2000 C'!L18+'1999 C'!L18+'1998 C'!L18+'1997 C'!L18+'1996 C'!L18+'1995 C'!L18+'1994 C'!L18+'1993 C'!L18+'1992 C'!L18+'2010 C'!L18+'1991 C'!L18+'2011 C'!L18+'2012 C'!L18+'2013 C'!L18+'2014 C'!L18+'2015 C'!L18+'2016 C'!L18</f>
        <v>111091.69400000005</v>
      </c>
      <c r="M18" s="123">
        <f>+'2009 C'!M18+'2008 C'!M18+'2007 C'!M18+'2006 C'!M18+'2005 C'!M18+'2004 C'!M18+'2003 C'!M18+'2002 C'!M18+'2001 C '!M18+'2000 C'!M18+'1999 C'!M18+'1998 C'!M18+'1997 C'!M18+'1996 C'!M18+'1995 C'!M18+'1994 C'!M18+'1993 C'!M18+'1992 C'!M18+'2010 C'!M18+'1991 C'!M18+'2011 C'!M18+'2012 C'!M18+'2013 C'!M18+'2014 C'!M18+'2015 C'!M18+'2016 C'!M18</f>
        <v>195156.08600000004</v>
      </c>
      <c r="N18" s="123">
        <f>+'2009 C'!N18+'2008 C'!N18+'2007 C'!N18+'2006 C'!N18+'2005 C'!N18+'2004 C'!N18+'2003 C'!N18+'2002 C'!N18+'2001 C '!N18+'2000 C'!N18+'1999 C'!N18+'1998 C'!N18+'1997 C'!N18+'1996 C'!N18+'1995 C'!N18+'1994 C'!N18+'1993 C'!N18+'1992 C'!N18+'2010 C'!N18+'1991 C'!N18+'2011 C'!N18+'2012 C'!N18+'2013 C'!N18+'2014 C'!N18+'2015 C'!N18+'2016 C'!N18</f>
        <v>34551.405</v>
      </c>
      <c r="O18" s="123">
        <f>+'2009 C'!O18+'2008 C'!O18+'2007 C'!O18+'2006 C'!O18+'2005 C'!O18+'2004 C'!O18+'2003 C'!O18+'2002 C'!O18+'2001 C '!O18+'2000 C'!O18+'1999 C'!O18+'1998 C'!O18+'1997 C'!O18+'1996 C'!O18+'1995 C'!O18+'1994 C'!O18+'1993 C'!O18+'1992 C'!O18+'2010 C'!O18+'1991 C'!O18+'2011 C'!O18+'2012 C'!O18+'2013 C'!O18+'2014 C'!O18+'2015 C'!O18+'2016 C'!O18</f>
        <v>229707.49100000007</v>
      </c>
      <c r="P18" s="34"/>
    </row>
    <row r="19" spans="1:16" ht="30" customHeight="1">
      <c r="A19" s="80" t="s">
        <v>20</v>
      </c>
      <c r="B19" s="123">
        <f>+'2009 C'!B19+'2008 C'!B19+'2007 C'!B19+'2006 C'!B19+'2005 C'!B19+'2004 C'!B19+'2003 C'!B19+'2002 C'!B19+'2001 C '!B19+'2000 C'!B19+'1999 C'!B19+'1998 C'!B19+'1997 C'!B19+'1996 C'!B19+'1995 C'!B19+'1994 C'!B19+'1993 C'!B19+'1992 C'!B19+'2010 C'!B19+'1991 C'!B19+'2011 C'!B19+'2012 C'!B19+'2013 C'!B19+'2014 C'!B19+'2015 C'!B19+'2016 C'!B19</f>
        <v>13250</v>
      </c>
      <c r="C19" s="123">
        <f>+'2009 C'!C19+'2008 C'!C19+'2007 C'!C19+'2006 C'!C19+'2005 C'!C19+'2004 C'!C19+'2003 C'!C19+'2002 C'!C19+'2001 C '!C19+'2000 C'!C19+'1999 C'!C19+'1998 C'!C19+'1997 C'!C19+'1996 C'!C19+'1995 C'!C19+'1994 C'!C19+'1993 C'!C19+'1992 C'!C19+'2010 C'!C19+'1991 C'!C19+'2011 C'!C19+'2012 C'!C19+'2013 C'!C19+'2014 C'!C19+'2015 C'!C19+'2016 C'!C19</f>
        <v>5376.68</v>
      </c>
      <c r="D19" s="123">
        <f>+'2009 C'!D19+'2008 C'!D19+'2007 C'!D19+'2006 C'!D19+'2005 C'!D19+'2004 C'!D19+'2003 C'!D19+'2002 C'!D19+'2001 C '!D19+'2000 C'!D19+'1999 C'!D19+'1998 C'!D19+'1997 C'!D19+'1996 C'!D19+'1995 C'!D19+'1994 C'!D19+'1993 C'!D19+'1992 C'!D19+'2010 C'!D19+'1991 C'!D19+'2011 C'!D19+'2012 C'!D19+'2013 C'!D19+'2014 C'!D19+'2015 C'!D19+'2016 C'!D19</f>
        <v>3420.6800000000003</v>
      </c>
      <c r="E19" s="123">
        <f>+'2009 C'!E19+'2008 C'!E19+'2007 C'!E19+'2006 C'!E19+'2005 C'!E19+'2004 C'!E19+'2003 C'!E19+'2002 C'!E19+'2001 C '!E19+'2000 C'!E19+'1999 C'!E19+'1998 C'!E19+'1997 C'!E19+'1996 C'!E19+'1995 C'!E19+'1994 C'!E19+'1993 C'!E19+'1992 C'!E19+'2010 C'!E19+'1991 C'!E19+'2011 C'!E19+'2012 C'!E19+'2013 C'!E19+'2014 C'!E19+'2015 C'!E19+'2016 C'!E19</f>
        <v>7129.039999999999</v>
      </c>
      <c r="F19" s="123">
        <f>+'2009 C'!F19+'2008 C'!F19+'2007 C'!F19+'2006 C'!F19+'2005 C'!F19+'2004 C'!F19+'2003 C'!F19+'2002 C'!F19+'2001 C '!F19+'2000 C'!F19+'1999 C'!F19+'1998 C'!F19+'1997 C'!F19+'1996 C'!F19+'1995 C'!F19+'1994 C'!F19+'1993 C'!F19+'1992 C'!F19+'2010 C'!F19+'1991 C'!F19+'2011 C'!F19+'2012 C'!F19+'2013 C'!F19+'2014 C'!F19+'2015 C'!F19+'2016 C'!F19</f>
        <v>9958.140000000003</v>
      </c>
      <c r="G19" s="123">
        <f>+'2009 C'!G19+'2008 C'!G19+'2007 C'!G19+'2006 C'!G19+'2005 C'!G19+'2004 C'!G19+'2003 C'!G19+'2002 C'!G19+'2001 C '!G19+'2000 C'!G19+'1999 C'!G19+'1998 C'!G19+'1997 C'!G19+'1996 C'!G19+'1995 C'!G19+'1994 C'!G19+'1993 C'!G19+'1992 C'!G19+'2010 C'!G19+'1991 C'!G19+'2011 C'!G19+'2012 C'!G19+'2013 C'!G19+'2014 C'!G19+'2015 C'!G19+'2016 C'!G19</f>
        <v>465.5300000000001</v>
      </c>
      <c r="H19" s="123">
        <f>+'2009 C'!H19+'2008 C'!H19+'2007 C'!H19+'2006 C'!H19+'2005 C'!H19+'2004 C'!H19+'2003 C'!H19+'2002 C'!H19+'2001 C '!H19+'2000 C'!H19+'1999 C'!H19+'1998 C'!H19+'1997 C'!H19+'1996 C'!H19+'1995 C'!H19+'1994 C'!H19+'1993 C'!H19+'1992 C'!H19+'2010 C'!H19+'1991 C'!H19+'2011 C'!H19+'2012 C'!H19+'2013 C'!H19+'2014 C'!H19+'2015 C'!H19+'2016 C'!H19</f>
        <v>26350.070000000003</v>
      </c>
      <c r="I19" s="123">
        <f>+'2009 C'!I19+'2008 C'!I19+'2007 C'!I19+'2006 C'!I19+'2005 C'!I19+'2004 C'!I19+'2003 C'!I19+'2002 C'!I19+'2001 C '!I19+'2000 C'!I19+'1999 C'!I19+'1998 C'!I19+'1997 C'!I19+'1996 C'!I19+'1995 C'!I19+'1994 C'!I19+'1993 C'!I19+'1992 C'!I19+'2010 C'!I19+'1991 C'!I19+'2011 C'!I19+'2012 C'!I19+'2013 C'!I19+'2014 C'!I19+'2015 C'!I19+'2016 C'!I19</f>
        <v>39379.19</v>
      </c>
      <c r="J19" s="123">
        <f>+'2009 C'!J19+'2008 C'!J19+'2007 C'!J19+'2006 C'!J19+'2005 C'!J19+'2004 C'!J19+'2003 C'!J19+'2002 C'!J19+'2001 C '!J19+'2000 C'!J19+'1999 C'!J19+'1998 C'!J19+'1997 C'!J19+'1996 C'!J19+'1995 C'!J19+'1994 C'!J19+'1993 C'!J19+'1992 C'!J19+'2010 C'!J19+'1991 C'!J19+'2011 C'!J19+'2012 C'!J19+'2013 C'!J19+'2014 C'!J19+'2015 C'!J19+'2016 C'!J19</f>
        <v>11420.515000000001</v>
      </c>
      <c r="K19" s="123">
        <f>+'2009 C'!K19+'2008 C'!K19+'2007 C'!K19+'2006 C'!K19+'2005 C'!K19+'2004 C'!K19+'2003 C'!K19+'2002 C'!K19+'2001 C '!K19+'2000 C'!K19+'1999 C'!K19+'1998 C'!K19+'1997 C'!K19+'1996 C'!K19+'1995 C'!K19+'1994 C'!K19+'1993 C'!K19+'1992 C'!K19+'2010 C'!K19+'1991 C'!K19+'2011 C'!K19+'2012 C'!K19+'2013 C'!K19+'2014 C'!K19+'2015 C'!K19+'2016 C'!K19</f>
        <v>13462.529999999995</v>
      </c>
      <c r="L19" s="123">
        <f>+'2009 C'!L19+'2008 C'!L19+'2007 C'!L19+'2006 C'!L19+'2005 C'!L19+'2004 C'!L19+'2003 C'!L19+'2002 C'!L19+'2001 C '!L19+'2000 C'!L19+'1999 C'!L19+'1998 C'!L19+'1997 C'!L19+'1996 C'!L19+'1995 C'!L19+'1994 C'!L19+'1993 C'!L19+'1992 C'!L19+'2010 C'!L19+'1991 C'!L19+'2011 C'!L19+'2012 C'!L19+'2013 C'!L19+'2014 C'!L19+'2015 C'!L19+'2016 C'!L19</f>
        <v>64262.235</v>
      </c>
      <c r="M19" s="123">
        <f>+'2009 C'!M19+'2008 C'!M19+'2007 C'!M19+'2006 C'!M19+'2005 C'!M19+'2004 C'!M19+'2003 C'!M19+'2002 C'!M19+'2001 C '!M19+'2000 C'!M19+'1999 C'!M19+'1998 C'!M19+'1997 C'!M19+'1996 C'!M19+'1995 C'!M19+'1994 C'!M19+'1993 C'!M19+'1992 C'!M19+'2010 C'!M19+'1991 C'!M19+'2011 C'!M19+'2012 C'!M19+'2013 C'!M19+'2014 C'!M19+'2015 C'!M19+'2016 C'!M19</f>
        <v>90612.305</v>
      </c>
      <c r="N19" s="123">
        <f>+'2009 C'!N19+'2008 C'!N19+'2007 C'!N19+'2006 C'!N19+'2005 C'!N19+'2004 C'!N19+'2003 C'!N19+'2002 C'!N19+'2001 C '!N19+'2000 C'!N19+'1999 C'!N19+'1998 C'!N19+'1997 C'!N19+'1996 C'!N19+'1995 C'!N19+'1994 C'!N19+'1993 C'!N19+'1992 C'!N19+'2010 C'!N19+'1991 C'!N19+'2011 C'!N19+'2012 C'!N19+'2013 C'!N19+'2014 C'!N19+'2015 C'!N19+'2016 C'!N19</f>
        <v>43733.740000000005</v>
      </c>
      <c r="O19" s="123">
        <f>+'2009 C'!O19+'2008 C'!O19+'2007 C'!O19+'2006 C'!O19+'2005 C'!O19+'2004 C'!O19+'2003 C'!O19+'2002 C'!O19+'2001 C '!O19+'2000 C'!O19+'1999 C'!O19+'1998 C'!O19+'1997 C'!O19+'1996 C'!O19+'1995 C'!O19+'1994 C'!O19+'1993 C'!O19+'1992 C'!O19+'2010 C'!O19+'1991 C'!O19+'2011 C'!O19+'2012 C'!O19+'2013 C'!O19+'2014 C'!O19+'2015 C'!O19+'2016 C'!O19</f>
        <v>134346.045</v>
      </c>
      <c r="P19" s="34"/>
    </row>
    <row r="20" spans="1:16" ht="30" customHeight="1">
      <c r="A20" s="80" t="s">
        <v>38</v>
      </c>
      <c r="B20" s="123">
        <f>+'2009 C'!B20+'2008 C'!B20+'2007 C'!B20+'2006 C'!B20+'2005 C'!B20+'2004 C'!B20+'2003 C'!B20+'2002 C'!B20+'2001 C '!B20+'2000 C'!B20+'1999 C'!B20+'1998 C'!B20+'1997 C'!B20+'1996 C'!B20+'1995 C'!B20+'1994 C'!B20+'1993 C'!B20+'1992 C'!B20+'2010 C'!B20+'1991 C'!B20+'2011 C'!B20+'2012 C'!B20+'2013 C'!B20+'2014 C'!B20+'2015 C'!B20+'2016 C'!B20</f>
        <v>2097</v>
      </c>
      <c r="C20" s="123">
        <f>+'2009 C'!C20+'2008 C'!C20+'2007 C'!C20+'2006 C'!C20+'2005 C'!C20+'2004 C'!C20+'2003 C'!C20+'2002 C'!C20+'2001 C '!C20+'2000 C'!C20+'1999 C'!C20+'1998 C'!C20+'1997 C'!C20+'1996 C'!C20+'1995 C'!C20+'1994 C'!C20+'1993 C'!C20+'1992 C'!C20+'2010 C'!C20+'1991 C'!C20+'2011 C'!C20+'2012 C'!C20+'2013 C'!C20+'2014 C'!C20+'2015 C'!C20+'2016 C'!C20</f>
        <v>349.04</v>
      </c>
      <c r="D20" s="123">
        <f>+'2009 C'!D20+'2008 C'!D20+'2007 C'!D20+'2006 C'!D20+'2005 C'!D20+'2004 C'!D20+'2003 C'!D20+'2002 C'!D20+'2001 C '!D20+'2000 C'!D20+'1999 C'!D20+'1998 C'!D20+'1997 C'!D20+'1996 C'!D20+'1995 C'!D20+'1994 C'!D20+'1993 C'!D20+'1992 C'!D20+'2010 C'!D20+'1991 C'!D20+'2011 C'!D20+'2012 C'!D20+'2013 C'!D20+'2014 C'!D20+'2015 C'!D20+'2016 C'!D20</f>
        <v>255.72</v>
      </c>
      <c r="E20" s="123">
        <f>+'2009 C'!E20+'2008 C'!E20+'2007 C'!E20+'2006 C'!E20+'2005 C'!E20+'2004 C'!E20+'2003 C'!E20+'2002 C'!E20+'2001 C '!E20+'2000 C'!E20+'1999 C'!E20+'1998 C'!E20+'1997 C'!E20+'1996 C'!E20+'1995 C'!E20+'1994 C'!E20+'1993 C'!E20+'1992 C'!E20+'2010 C'!E20+'1991 C'!E20+'2011 C'!E20+'2012 C'!E20+'2013 C'!E20+'2014 C'!E20+'2015 C'!E20+'2016 C'!E20</f>
        <v>39.09</v>
      </c>
      <c r="F20" s="123">
        <f>+'2009 C'!F20+'2008 C'!F20+'2007 C'!F20+'2006 C'!F20+'2005 C'!F20+'2004 C'!F20+'2003 C'!F20+'2002 C'!F20+'2001 C '!F20+'2000 C'!F20+'1999 C'!F20+'1998 C'!F20+'1997 C'!F20+'1996 C'!F20+'1995 C'!F20+'1994 C'!F20+'1993 C'!F20+'1992 C'!F20+'2010 C'!F20+'1991 C'!F20+'2011 C'!F20+'2012 C'!F20+'2013 C'!F20+'2014 C'!F20+'2015 C'!F20+'2016 C'!F20</f>
        <v>1313.8</v>
      </c>
      <c r="G20" s="123">
        <f>+'2009 C'!G20+'2008 C'!G20+'2007 C'!G20+'2006 C'!G20+'2005 C'!G20+'2004 C'!G20+'2003 C'!G20+'2002 C'!G20+'2001 C '!G20+'2000 C'!G20+'1999 C'!G20+'1998 C'!G20+'1997 C'!G20+'1996 C'!G20+'1995 C'!G20+'1994 C'!G20+'1993 C'!G20+'1992 C'!G20+'2010 C'!G20+'1991 C'!G20+'2011 C'!G20+'2012 C'!G20+'2013 C'!G20+'2014 C'!G20+'2015 C'!G20+'2016 C'!G20</f>
        <v>26.650000000000002</v>
      </c>
      <c r="H20" s="123">
        <f>+'2009 C'!H20+'2008 C'!H20+'2007 C'!H20+'2006 C'!H20+'2005 C'!H20+'2004 C'!H20+'2003 C'!H20+'2002 C'!H20+'2001 C '!H20+'2000 C'!H20+'1999 C'!H20+'1998 C'!H20+'1997 C'!H20+'1996 C'!H20+'1995 C'!H20+'1994 C'!H20+'1993 C'!H20+'1992 C'!H20+'2010 C'!H20+'1991 C'!H20+'2011 C'!H20+'2012 C'!H20+'2013 C'!H20+'2014 C'!H20+'2015 C'!H20+'2016 C'!H20</f>
        <v>1984.3000000000002</v>
      </c>
      <c r="I20" s="123">
        <f>+'2009 C'!I20+'2008 C'!I20+'2007 C'!I20+'2006 C'!I20+'2005 C'!I20+'2004 C'!I20+'2003 C'!I20+'2002 C'!I20+'2001 C '!I20+'2000 C'!I20+'1999 C'!I20+'1998 C'!I20+'1997 C'!I20+'1996 C'!I20+'1995 C'!I20+'1994 C'!I20+'1993 C'!I20+'1992 C'!I20+'2010 C'!I20+'1991 C'!I20+'2011 C'!I20+'2012 C'!I20+'2013 C'!I20+'2014 C'!I20+'2015 C'!I20+'2016 C'!I20</f>
        <v>3240.2799999999997</v>
      </c>
      <c r="J20" s="123">
        <f>+'2009 C'!J20+'2008 C'!J20+'2007 C'!J20+'2006 C'!J20+'2005 C'!J20+'2004 C'!J20+'2003 C'!J20+'2002 C'!J20+'2001 C '!J20+'2000 C'!J20+'1999 C'!J20+'1998 C'!J20+'1997 C'!J20+'1996 C'!J20+'1995 C'!J20+'1994 C'!J20+'1993 C'!J20+'1992 C'!J20+'2010 C'!J20+'1991 C'!J20+'2011 C'!J20+'2012 C'!J20+'2013 C'!J20+'2014 C'!J20+'2015 C'!J20+'2016 C'!J20</f>
        <v>2773.6542000000004</v>
      </c>
      <c r="K20" s="123">
        <f>+'2009 C'!K20+'2008 C'!K20+'2007 C'!K20+'2006 C'!K20+'2005 C'!K20+'2004 C'!K20+'2003 C'!K20+'2002 C'!K20+'2001 C '!K20+'2000 C'!K20+'1999 C'!K20+'1998 C'!K20+'1997 C'!K20+'1996 C'!K20+'1995 C'!K20+'1994 C'!K20+'1993 C'!K20+'1992 C'!K20+'2010 C'!K20+'1991 C'!K20+'2011 C'!K20+'2012 C'!K20+'2013 C'!K20+'2014 C'!K20+'2015 C'!K20+'2016 C'!K20</f>
        <v>1463.97</v>
      </c>
      <c r="L20" s="123">
        <f>+'2009 C'!L20+'2008 C'!L20+'2007 C'!L20+'2006 C'!L20+'2005 C'!L20+'2004 C'!L20+'2003 C'!L20+'2002 C'!L20+'2001 C '!L20+'2000 C'!L20+'1999 C'!L20+'1998 C'!L20+'1997 C'!L20+'1996 C'!L20+'1995 C'!L20+'1994 C'!L20+'1993 C'!L20+'1992 C'!L20+'2010 C'!L20+'1991 C'!L20+'2011 C'!L20+'2012 C'!L20+'2013 C'!L20+'2014 C'!L20+'2015 C'!L20+'2016 C'!L20</f>
        <v>7477.904199999999</v>
      </c>
      <c r="M20" s="123">
        <f>+'2009 C'!M20+'2008 C'!M20+'2007 C'!M20+'2006 C'!M20+'2005 C'!M20+'2004 C'!M20+'2003 C'!M20+'2002 C'!M20+'2001 C '!M20+'2000 C'!M20+'1999 C'!M20+'1998 C'!M20+'1997 C'!M20+'1996 C'!M20+'1995 C'!M20+'1994 C'!M20+'1993 C'!M20+'1992 C'!M20+'2010 C'!M20+'1991 C'!M20+'2011 C'!M20+'2012 C'!M20+'2013 C'!M20+'2014 C'!M20+'2015 C'!M20+'2016 C'!M20</f>
        <v>9462.2042</v>
      </c>
      <c r="N20" s="123">
        <f>+'2009 C'!N20+'2008 C'!N20+'2007 C'!N20+'2006 C'!N20+'2005 C'!N20+'2004 C'!N20+'2003 C'!N20+'2002 C'!N20+'2001 C '!N20+'2000 C'!N20+'1999 C'!N20+'1998 C'!N20+'1997 C'!N20+'1996 C'!N20+'1995 C'!N20+'1994 C'!N20+'1993 C'!N20+'1992 C'!N20+'2010 C'!N20+'1991 C'!N20+'2011 C'!N20+'2012 C'!N20+'2013 C'!N20+'2014 C'!N20+'2015 C'!N20+'2016 C'!N20</f>
        <v>3803.6399999999994</v>
      </c>
      <c r="O20" s="123">
        <f>+'2009 C'!O20+'2008 C'!O20+'2007 C'!O20+'2006 C'!O20+'2005 C'!O20+'2004 C'!O20+'2003 C'!O20+'2002 C'!O20+'2001 C '!O20+'2000 C'!O20+'1999 C'!O20+'1998 C'!O20+'1997 C'!O20+'1996 C'!O20+'1995 C'!O20+'1994 C'!O20+'1993 C'!O20+'1992 C'!O20+'2010 C'!O20+'1991 C'!O20+'2011 C'!O20+'2012 C'!O20+'2013 C'!O20+'2014 C'!O20+'2015 C'!O20+'2016 C'!O20</f>
        <v>13265.844200000001</v>
      </c>
      <c r="P20" s="34"/>
    </row>
    <row r="21" spans="1:16" ht="30" customHeight="1">
      <c r="A21" s="80" t="s">
        <v>21</v>
      </c>
      <c r="B21" s="123">
        <f>+'2009 C'!B21+'2008 C'!B21+'2007 C'!B21+'2006 C'!B21+'2005 C'!B21+'2004 C'!B21+'2003 C'!B21+'2002 C'!B21+'2001 C '!B21+'2000 C'!B21+'1999 C'!B21+'1998 C'!B21+'1997 C'!B21+'1996 C'!B21+'1995 C'!B21+'1994 C'!B21+'1993 C'!B21+'1992 C'!B21+'2010 C'!B21+'1991 C'!B21+'2011 C'!B21+'2012 C'!B21+'2013 C'!B21+'2014 C'!B21+'2015 C'!B21+'2016 C'!B21</f>
        <v>6438</v>
      </c>
      <c r="C21" s="123">
        <f>+'2009 C'!C21+'2008 C'!C21+'2007 C'!C21+'2006 C'!C21+'2005 C'!C21+'2004 C'!C21+'2003 C'!C21+'2002 C'!C21+'2001 C '!C21+'2000 C'!C21+'1999 C'!C21+'1998 C'!C21+'1997 C'!C21+'1996 C'!C21+'1995 C'!C21+'1994 C'!C21+'1993 C'!C21+'1992 C'!C21+'2010 C'!C21+'1991 C'!C21+'2011 C'!C21+'2012 C'!C21+'2013 C'!C21+'2014 C'!C21+'2015 C'!C21+'2016 C'!C21</f>
        <v>495.1</v>
      </c>
      <c r="D21" s="123">
        <f>+'2009 C'!D21+'2008 C'!D21+'2007 C'!D21+'2006 C'!D21+'2005 C'!D21+'2004 C'!D21+'2003 C'!D21+'2002 C'!D21+'2001 C '!D21+'2000 C'!D21+'1999 C'!D21+'1998 C'!D21+'1997 C'!D21+'1996 C'!D21+'1995 C'!D21+'1994 C'!D21+'1993 C'!D21+'1992 C'!D21+'2010 C'!D21+'1991 C'!D21+'2011 C'!D21+'2012 C'!D21+'2013 C'!D21+'2014 C'!D21+'2015 C'!D21+'2016 C'!D21</f>
        <v>58.39</v>
      </c>
      <c r="E21" s="123">
        <f>+'2009 C'!E21+'2008 C'!E21+'2007 C'!E21+'2006 C'!E21+'2005 C'!E21+'2004 C'!E21+'2003 C'!E21+'2002 C'!E21+'2001 C '!E21+'2000 C'!E21+'1999 C'!E21+'1998 C'!E21+'1997 C'!E21+'1996 C'!E21+'1995 C'!E21+'1994 C'!E21+'1993 C'!E21+'1992 C'!E21+'2010 C'!E21+'1991 C'!E21+'2011 C'!E21+'2012 C'!E21+'2013 C'!E21+'2014 C'!E21+'2015 C'!E21+'2016 C'!E21</f>
        <v>140.01</v>
      </c>
      <c r="F21" s="123">
        <f>+'2009 C'!F21+'2008 C'!F21+'2007 C'!F21+'2006 C'!F21+'2005 C'!F21+'2004 C'!F21+'2003 C'!F21+'2002 C'!F21+'2001 C '!F21+'2000 C'!F21+'1999 C'!F21+'1998 C'!F21+'1997 C'!F21+'1996 C'!F21+'1995 C'!F21+'1994 C'!F21+'1993 C'!F21+'1992 C'!F21+'2010 C'!F21+'1991 C'!F21+'2011 C'!F21+'2012 C'!F21+'2013 C'!F21+'2014 C'!F21+'2015 C'!F21+'2016 C'!F21</f>
        <v>681.3500000000001</v>
      </c>
      <c r="G21" s="123">
        <f>+'2009 C'!G21+'2008 C'!G21+'2007 C'!G21+'2006 C'!G21+'2005 C'!G21+'2004 C'!G21+'2003 C'!G21+'2002 C'!G21+'2001 C '!G21+'2000 C'!G21+'1999 C'!G21+'1998 C'!G21+'1997 C'!G21+'1996 C'!G21+'1995 C'!G21+'1994 C'!G21+'1993 C'!G21+'1992 C'!G21+'2010 C'!G21+'1991 C'!G21+'2011 C'!G21+'2012 C'!G21+'2013 C'!G21+'2014 C'!G21+'2015 C'!G21+'2016 C'!G21</f>
        <v>14.91</v>
      </c>
      <c r="H21" s="123">
        <f>+'2009 C'!H21+'2008 C'!H21+'2007 C'!H21+'2006 C'!H21+'2005 C'!H21+'2004 C'!H21+'2003 C'!H21+'2002 C'!H21+'2001 C '!H21+'2000 C'!H21+'1999 C'!H21+'1998 C'!H21+'1997 C'!H21+'1996 C'!H21+'1995 C'!H21+'1994 C'!H21+'1993 C'!H21+'1992 C'!H21+'2010 C'!H21+'1991 C'!H21+'2011 C'!H21+'2012 C'!H21+'2013 C'!H21+'2014 C'!H21+'2015 C'!H21+'2016 C'!H21</f>
        <v>1389.76</v>
      </c>
      <c r="I21" s="123">
        <f>+'2009 C'!I21+'2008 C'!I21+'2007 C'!I21+'2006 C'!I21+'2005 C'!I21+'2004 C'!I21+'2003 C'!I21+'2002 C'!I21+'2001 C '!I21+'2000 C'!I21+'1999 C'!I21+'1998 C'!I21+'1997 C'!I21+'1996 C'!I21+'1995 C'!I21+'1994 C'!I21+'1993 C'!I21+'1992 C'!I21+'2010 C'!I21+'1991 C'!I21+'2011 C'!I21+'2012 C'!I21+'2013 C'!I21+'2014 C'!I21+'2015 C'!I21+'2016 C'!I21</f>
        <v>59505.4182</v>
      </c>
      <c r="J21" s="123">
        <f>+'2009 C'!J21+'2008 C'!J21+'2007 C'!J21+'2006 C'!J21+'2005 C'!J21+'2004 C'!J21+'2003 C'!J21+'2002 C'!J21+'2001 C '!J21+'2000 C'!J21+'1999 C'!J21+'1998 C'!J21+'1997 C'!J21+'1996 C'!J21+'1995 C'!J21+'1994 C'!J21+'1993 C'!J21+'1992 C'!J21+'2010 C'!J21+'1991 C'!J21+'2011 C'!J21+'2012 C'!J21+'2013 C'!J21+'2014 C'!J21+'2015 C'!J21+'2016 C'!J21</f>
        <v>19804.351</v>
      </c>
      <c r="K21" s="123">
        <f>+'2009 C'!K21+'2008 C'!K21+'2007 C'!K21+'2006 C'!K21+'2005 C'!K21+'2004 C'!K21+'2003 C'!K21+'2002 C'!K21+'2001 C '!K21+'2000 C'!K21+'1999 C'!K21+'1998 C'!K21+'1997 C'!K21+'1996 C'!K21+'1995 C'!K21+'1994 C'!K21+'1993 C'!K21+'1992 C'!K21+'2010 C'!K21+'1991 C'!K21+'2011 C'!K21+'2012 C'!K21+'2013 C'!K21+'2014 C'!K21+'2015 C'!K21+'2016 C'!K21</f>
        <v>2509.596</v>
      </c>
      <c r="L21" s="123">
        <f>+'2009 C'!L21+'2008 C'!L21+'2007 C'!L21+'2006 C'!L21+'2005 C'!L21+'2004 C'!L21+'2003 C'!L21+'2002 C'!L21+'2001 C '!L21+'2000 C'!L21+'1999 C'!L21+'1998 C'!L21+'1997 C'!L21+'1996 C'!L21+'1995 C'!L21+'1994 C'!L21+'1993 C'!L21+'1992 C'!L21+'2010 C'!L21+'1991 C'!L21+'2011 C'!L21+'2012 C'!L21+'2013 C'!L21+'2014 C'!L21+'2015 C'!L21+'2016 C'!L21</f>
        <v>81819.36519999997</v>
      </c>
      <c r="M21" s="123">
        <f>+'2009 C'!M21+'2008 C'!M21+'2007 C'!M21+'2006 C'!M21+'2005 C'!M21+'2004 C'!M21+'2003 C'!M21+'2002 C'!M21+'2001 C '!M21+'2000 C'!M21+'1999 C'!M21+'1998 C'!M21+'1997 C'!M21+'1996 C'!M21+'1995 C'!M21+'1994 C'!M21+'1993 C'!M21+'1992 C'!M21+'2010 C'!M21+'1991 C'!M21+'2011 C'!M21+'2012 C'!M21+'2013 C'!M21+'2014 C'!M21+'2015 C'!M21+'2016 C'!M21</f>
        <v>83209.12519999998</v>
      </c>
      <c r="N21" s="123">
        <f>+'2009 C'!N21+'2008 C'!N21+'2007 C'!N21+'2006 C'!N21+'2005 C'!N21+'2004 C'!N21+'2003 C'!N21+'2002 C'!N21+'2001 C '!N21+'2000 C'!N21+'1999 C'!N21+'1998 C'!N21+'1997 C'!N21+'1996 C'!N21+'1995 C'!N21+'1994 C'!N21+'1993 C'!N21+'1992 C'!N21+'2010 C'!N21+'1991 C'!N21+'2011 C'!N21+'2012 C'!N21+'2013 C'!N21+'2014 C'!N21+'2015 C'!N21+'2016 C'!N21</f>
        <v>4378.37</v>
      </c>
      <c r="O21" s="123">
        <f>+'2009 C'!O21+'2008 C'!O21+'2007 C'!O21+'2006 C'!O21+'2005 C'!O21+'2004 C'!O21+'2003 C'!O21+'2002 C'!O21+'2001 C '!O21+'2000 C'!O21+'1999 C'!O21+'1998 C'!O21+'1997 C'!O21+'1996 C'!O21+'1995 C'!O21+'1994 C'!O21+'1993 C'!O21+'1992 C'!O21+'2010 C'!O21+'1991 C'!O21+'2011 C'!O21+'2012 C'!O21+'2013 C'!O21+'2014 C'!O21+'2015 C'!O21+'2016 C'!O21</f>
        <v>87587.49519999999</v>
      </c>
      <c r="P21" s="34"/>
    </row>
    <row r="22" spans="1:16" ht="30" customHeight="1">
      <c r="A22" s="80" t="s">
        <v>22</v>
      </c>
      <c r="B22" s="123">
        <f>+'2009 C'!B22+'2008 C'!B22+'2007 C'!B22+'2006 C'!B22+'2005 C'!B22+'2004 C'!B22+'2003 C'!B22+'2002 C'!B22+'2001 C '!B22+'2000 C'!B22+'1999 C'!B22+'1998 C'!B22+'1997 C'!B22+'1996 C'!B22+'1995 C'!B22+'1994 C'!B22+'1993 C'!B22+'1992 C'!B22+'2010 C'!B22+'1991 C'!B22+'2011 C'!B22+'2012 C'!B22+'2013 C'!B22+'2014 C'!B22+'2015 C'!B22+'2016 C'!B22</f>
        <v>769</v>
      </c>
      <c r="C22" s="123">
        <f>+'2009 C'!C22+'2008 C'!C22+'2007 C'!C22+'2006 C'!C22+'2005 C'!C22+'2004 C'!C22+'2003 C'!C22+'2002 C'!C22+'2001 C '!C22+'2000 C'!C22+'1999 C'!C22+'1998 C'!C22+'1997 C'!C22+'1996 C'!C22+'1995 C'!C22+'1994 C'!C22+'1993 C'!C22+'1992 C'!C22+'2010 C'!C22+'1991 C'!C22+'2011 C'!C22+'2012 C'!C22+'2013 C'!C22+'2014 C'!C22+'2015 C'!C22+'2016 C'!C22</f>
        <v>82.2521</v>
      </c>
      <c r="D22" s="123">
        <f>+'2009 C'!D22+'2008 C'!D22+'2007 C'!D22+'2006 C'!D22+'2005 C'!D22+'2004 C'!D22+'2003 C'!D22+'2002 C'!D22+'2001 C '!D22+'2000 C'!D22+'1999 C'!D22+'1998 C'!D22+'1997 C'!D22+'1996 C'!D22+'1995 C'!D22+'1994 C'!D22+'1993 C'!D22+'1992 C'!D22+'2010 C'!D22+'1991 C'!D22+'2011 C'!D22+'2012 C'!D22+'2013 C'!D22+'2014 C'!D22+'2015 C'!D22+'2016 C'!D22</f>
        <v>75.264</v>
      </c>
      <c r="E22" s="123">
        <f>+'2009 C'!E22+'2008 C'!E22+'2007 C'!E22+'2006 C'!E22+'2005 C'!E22+'2004 C'!E22+'2003 C'!E22+'2002 C'!E22+'2001 C '!E22+'2000 C'!E22+'1999 C'!E22+'1998 C'!E22+'1997 C'!E22+'1996 C'!E22+'1995 C'!E22+'1994 C'!E22+'1993 C'!E22+'1992 C'!E22+'2010 C'!E22+'1991 C'!E22+'2011 C'!E22+'2012 C'!E22+'2013 C'!E22+'2014 C'!E22+'2015 C'!E22+'2016 C'!E22</f>
        <v>88.8583</v>
      </c>
      <c r="F22" s="123">
        <f>+'2009 C'!F22+'2008 C'!F22+'2007 C'!F22+'2006 C'!F22+'2005 C'!F22+'2004 C'!F22+'2003 C'!F22+'2002 C'!F22+'2001 C '!F22+'2000 C'!F22+'1999 C'!F22+'1998 C'!F22+'1997 C'!F22+'1996 C'!F22+'1995 C'!F22+'1994 C'!F22+'1993 C'!F22+'1992 C'!F22+'2010 C'!F22+'1991 C'!F22+'2011 C'!F22+'2012 C'!F22+'2013 C'!F22+'2014 C'!F22+'2015 C'!F22+'2016 C'!F22</f>
        <v>0</v>
      </c>
      <c r="G22" s="123">
        <f>+'2009 C'!G22+'2008 C'!G22+'2007 C'!G22+'2006 C'!G22+'2005 C'!G22+'2004 C'!G22+'2003 C'!G22+'2002 C'!G22+'2001 C '!G22+'2000 C'!G22+'1999 C'!G22+'1998 C'!G22+'1997 C'!G22+'1996 C'!G22+'1995 C'!G22+'1994 C'!G22+'1993 C'!G22+'1992 C'!G22+'2010 C'!G22+'1991 C'!G22+'2011 C'!G22+'2012 C'!G22+'2013 C'!G22+'2014 C'!G22+'2015 C'!G22+'2016 C'!G22</f>
        <v>101.3</v>
      </c>
      <c r="H22" s="123">
        <f>+'2009 C'!H22+'2008 C'!H22+'2007 C'!H22+'2006 C'!H22+'2005 C'!H22+'2004 C'!H22+'2003 C'!H22+'2002 C'!H22+'2001 C '!H22+'2000 C'!H22+'1999 C'!H22+'1998 C'!H22+'1997 C'!H22+'1996 C'!H22+'1995 C'!H22+'1994 C'!H22+'1993 C'!H22+'1992 C'!H22+'2010 C'!H22+'1991 C'!H22+'2011 C'!H22+'2012 C'!H22+'2013 C'!H22+'2014 C'!H22+'2015 C'!H22+'2016 C'!H22</f>
        <v>347.6744</v>
      </c>
      <c r="I22" s="123">
        <f>+'2009 C'!I22+'2008 C'!I22+'2007 C'!I22+'2006 C'!I22+'2005 C'!I22+'2004 C'!I22+'2003 C'!I22+'2002 C'!I22+'2001 C '!I22+'2000 C'!I22+'1999 C'!I22+'1998 C'!I22+'1997 C'!I22+'1996 C'!I22+'1995 C'!I22+'1994 C'!I22+'1993 C'!I22+'1992 C'!I22+'2010 C'!I22+'1991 C'!I22+'2011 C'!I22+'2012 C'!I22+'2013 C'!I22+'2014 C'!I22+'2015 C'!I22+'2016 C'!I22</f>
        <v>28175.284900000002</v>
      </c>
      <c r="J22" s="123">
        <f>+'2009 C'!J22+'2008 C'!J22+'2007 C'!J22+'2006 C'!J22+'2005 C'!J22+'2004 C'!J22+'2003 C'!J22+'2002 C'!J22+'2001 C '!J22+'2000 C'!J22+'1999 C'!J22+'1998 C'!J22+'1997 C'!J22+'1996 C'!J22+'1995 C'!J22+'1994 C'!J22+'1993 C'!J22+'1992 C'!J22+'2010 C'!J22+'1991 C'!J22+'2011 C'!J22+'2012 C'!J22+'2013 C'!J22+'2014 C'!J22+'2015 C'!J22+'2016 C'!J22</f>
        <v>8801.858499999998</v>
      </c>
      <c r="K22" s="123">
        <f>+'2009 C'!K22+'2008 C'!K22+'2007 C'!K22+'2006 C'!K22+'2005 C'!K22+'2004 C'!K22+'2003 C'!K22+'2002 C'!K22+'2001 C '!K22+'2000 C'!K22+'1999 C'!K22+'1998 C'!K22+'1997 C'!K22+'1996 C'!K22+'1995 C'!K22+'1994 C'!K22+'1993 C'!K22+'1992 C'!K22+'2010 C'!K22+'1991 C'!K22+'2011 C'!K22+'2012 C'!K22+'2013 C'!K22+'2014 C'!K22+'2015 C'!K22+'2016 C'!K22</f>
        <v>13568.250299999998</v>
      </c>
      <c r="L22" s="123">
        <f>+'2009 C'!L22+'2008 C'!L22+'2007 C'!L22+'2006 C'!L22+'2005 C'!L22+'2004 C'!L22+'2003 C'!L22+'2002 C'!L22+'2001 C '!L22+'2000 C'!L22+'1999 C'!L22+'1998 C'!L22+'1997 C'!L22+'1996 C'!L22+'1995 C'!L22+'1994 C'!L22+'1993 C'!L22+'1992 C'!L22+'2010 C'!L22+'1991 C'!L22+'2011 C'!L22+'2012 C'!L22+'2013 C'!L22+'2014 C'!L22+'2015 C'!L22+'2016 C'!L22</f>
        <v>50545.39370000001</v>
      </c>
      <c r="M22" s="123">
        <f>+'2009 C'!M22+'2008 C'!M22+'2007 C'!M22+'2006 C'!M22+'2005 C'!M22+'2004 C'!M22+'2003 C'!M22+'2002 C'!M22+'2001 C '!M22+'2000 C'!M22+'1999 C'!M22+'1998 C'!M22+'1997 C'!M22+'1996 C'!M22+'1995 C'!M22+'1994 C'!M22+'1993 C'!M22+'1992 C'!M22+'2010 C'!M22+'1991 C'!M22+'2011 C'!M22+'2012 C'!M22+'2013 C'!M22+'2014 C'!M22+'2015 C'!M22+'2016 C'!M22</f>
        <v>50893.068100000004</v>
      </c>
      <c r="N22" s="123">
        <f>+'2009 C'!N22+'2008 C'!N22+'2007 C'!N22+'2006 C'!N22+'2005 C'!N22+'2004 C'!N22+'2003 C'!N22+'2002 C'!N22+'2001 C '!N22+'2000 C'!N22+'1999 C'!N22+'1998 C'!N22+'1997 C'!N22+'1996 C'!N22+'1995 C'!N22+'1994 C'!N22+'1993 C'!N22+'1992 C'!N22+'2010 C'!N22+'1991 C'!N22+'2011 C'!N22+'2012 C'!N22+'2013 C'!N22+'2014 C'!N22+'2015 C'!N22+'2016 C'!N22</f>
        <v>423.07079999999985</v>
      </c>
      <c r="O22" s="123">
        <f>+'2009 C'!O22+'2008 C'!O22+'2007 C'!O22+'2006 C'!O22+'2005 C'!O22+'2004 C'!O22+'2003 C'!O22+'2002 C'!O22+'2001 C '!O22+'2000 C'!O22+'1999 C'!O22+'1998 C'!O22+'1997 C'!O22+'1996 C'!O22+'1995 C'!O22+'1994 C'!O22+'1993 C'!O22+'1992 C'!O22+'2010 C'!O22+'1991 C'!O22+'2011 C'!O22+'2012 C'!O22+'2013 C'!O22+'2014 C'!O22+'2015 C'!O22+'2016 C'!O22</f>
        <v>51316.13890000001</v>
      </c>
      <c r="P22" s="34"/>
    </row>
    <row r="23" spans="1:16" ht="30" customHeight="1">
      <c r="A23" s="83" t="s">
        <v>23</v>
      </c>
      <c r="B23" s="124">
        <f>+'2009 C'!B23+'2008 C'!B23+'2007 C'!B23+'2006 C'!B23+'2005 C'!B23+'2004 C'!B23+'2003 C'!B23+'2002 C'!B23+'2001 C '!B23+'2000 C'!B23+'1999 C'!B23+'1998 C'!B23+'1997 C'!B23+'1996 C'!B23+'1995 C'!B23+'1994 C'!B23+'1993 C'!B23+'1992 C'!B23+'2010 C'!B23+'1991 C'!B23+'2011 C'!B23+'2012 C'!B23+'2013 C'!B23+'2014 C'!B23+'2015 C'!B23+'2016 C'!B23</f>
        <v>543</v>
      </c>
      <c r="C23" s="124">
        <f>+'2009 C'!C23+'2008 C'!C23+'2007 C'!C23+'2006 C'!C23+'2005 C'!C23+'2004 C'!C23+'2003 C'!C23+'2002 C'!C23+'2001 C '!C23+'2000 C'!C23+'1999 C'!C23+'1998 C'!C23+'1997 C'!C23+'1996 C'!C23+'1995 C'!C23+'1994 C'!C23+'1993 C'!C23+'1992 C'!C23+'2010 C'!C23+'1991 C'!C23+'2011 C'!C23+'2012 C'!C23+'2013 C'!C23+'2014 C'!C23+'2015 C'!C23+'2016 C'!C23</f>
        <v>0</v>
      </c>
      <c r="D23" s="124">
        <f>+'2009 C'!D23+'2008 C'!D23+'2007 C'!D23+'2006 C'!D23+'2005 C'!D23+'2004 C'!D23+'2003 C'!D23+'2002 C'!D23+'2001 C '!D23+'2000 C'!D23+'1999 C'!D23+'1998 C'!D23+'1997 C'!D23+'1996 C'!D23+'1995 C'!D23+'1994 C'!D23+'1993 C'!D23+'1992 C'!D23+'2010 C'!D23+'1991 C'!D23+'2011 C'!D23+'2012 C'!D23+'2013 C'!D23+'2014 C'!D23+'2015 C'!D23+'2016 C'!D23</f>
        <v>0</v>
      </c>
      <c r="E23" s="124">
        <f>+'2009 C'!E23+'2008 C'!E23+'2007 C'!E23+'2006 C'!E23+'2005 C'!E23+'2004 C'!E23+'2003 C'!E23+'2002 C'!E23+'2001 C '!E23+'2000 C'!E23+'1999 C'!E23+'1998 C'!E23+'1997 C'!E23+'1996 C'!E23+'1995 C'!E23+'1994 C'!E23+'1993 C'!E23+'1992 C'!E23+'2010 C'!E23+'1991 C'!E23+'2011 C'!E23+'2012 C'!E23+'2013 C'!E23+'2014 C'!E23+'2015 C'!E23+'2016 C'!E23</f>
        <v>0</v>
      </c>
      <c r="F23" s="124">
        <f>+'2009 C'!F23+'2008 C'!F23+'2007 C'!F23+'2006 C'!F23+'2005 C'!F23+'2004 C'!F23+'2003 C'!F23+'2002 C'!F23+'2001 C '!F23+'2000 C'!F23+'1999 C'!F23+'1998 C'!F23+'1997 C'!F23+'1996 C'!F23+'1995 C'!F23+'1994 C'!F23+'1993 C'!F23+'1992 C'!F23+'2010 C'!F23+'1991 C'!F23+'2011 C'!F23+'2012 C'!F23+'2013 C'!F23+'2014 C'!F23+'2015 C'!F23+'2016 C'!F23</f>
        <v>0</v>
      </c>
      <c r="G23" s="124">
        <f>+'2009 C'!G23+'2008 C'!G23+'2007 C'!G23+'2006 C'!G23+'2005 C'!G23+'2004 C'!G23+'2003 C'!G23+'2002 C'!G23+'2001 C '!G23+'2000 C'!G23+'1999 C'!G23+'1998 C'!G23+'1997 C'!G23+'1996 C'!G23+'1995 C'!G23+'1994 C'!G23+'1993 C'!G23+'1992 C'!G23+'2010 C'!G23+'1991 C'!G23+'2011 C'!G23+'2012 C'!G23+'2013 C'!G23+'2014 C'!G23+'2015 C'!G23+'2016 C'!G23</f>
        <v>417.73499999999996</v>
      </c>
      <c r="H23" s="124">
        <f>+'2009 C'!H23+'2008 C'!H23+'2007 C'!H23+'2006 C'!H23+'2005 C'!H23+'2004 C'!H23+'2003 C'!H23+'2002 C'!H23+'2001 C '!H23+'2000 C'!H23+'1999 C'!H23+'1998 C'!H23+'1997 C'!H23+'1996 C'!H23+'1995 C'!H23+'1994 C'!H23+'1993 C'!H23+'1992 C'!H23+'2010 C'!H23+'1991 C'!H23+'2011 C'!H23+'2012 C'!H23+'2013 C'!H23+'2014 C'!H23+'2015 C'!H23+'2016 C'!H23</f>
        <v>417.73499999999996</v>
      </c>
      <c r="I23" s="124">
        <f>+'2009 C'!I23+'2008 C'!I23+'2007 C'!I23+'2006 C'!I23+'2005 C'!I23+'2004 C'!I23+'2003 C'!I23+'2002 C'!I23+'2001 C '!I23+'2000 C'!I23+'1999 C'!I23+'1998 C'!I23+'1997 C'!I23+'1996 C'!I23+'1995 C'!I23+'1994 C'!I23+'1993 C'!I23+'1992 C'!I23+'2010 C'!I23+'1991 C'!I23+'2011 C'!I23+'2012 C'!I23+'2013 C'!I23+'2014 C'!I23+'2015 C'!I23+'2016 C'!I23</f>
        <v>4582.635</v>
      </c>
      <c r="J23" s="124">
        <f>+'2009 C'!J23+'2008 C'!J23+'2007 C'!J23+'2006 C'!J23+'2005 C'!J23+'2004 C'!J23+'2003 C'!J23+'2002 C'!J23+'2001 C '!J23+'2000 C'!J23+'1999 C'!J23+'1998 C'!J23+'1997 C'!J23+'1996 C'!J23+'1995 C'!J23+'1994 C'!J23+'1993 C'!J23+'1992 C'!J23+'2010 C'!J23+'1991 C'!J23+'2011 C'!J23+'2012 C'!J23+'2013 C'!J23+'2014 C'!J23+'2015 C'!J23+'2016 C'!J23</f>
        <v>10183.404999999999</v>
      </c>
      <c r="K23" s="124">
        <f>+'2009 C'!K23+'2008 C'!K23+'2007 C'!K23+'2006 C'!K23+'2005 C'!K23+'2004 C'!K23+'2003 C'!K23+'2002 C'!K23+'2001 C '!K23+'2000 C'!K23+'1999 C'!K23+'1998 C'!K23+'1997 C'!K23+'1996 C'!K23+'1995 C'!K23+'1994 C'!K23+'1993 C'!K23+'1992 C'!K23+'2010 C'!K23+'1991 C'!K23+'2011 C'!K23+'2012 C'!K23+'2013 C'!K23+'2014 C'!K23+'2015 C'!K23+'2016 C'!K23</f>
        <v>22737.647</v>
      </c>
      <c r="L23" s="124">
        <f>+'2009 C'!L23+'2008 C'!L23+'2007 C'!L23+'2006 C'!L23+'2005 C'!L23+'2004 C'!L23+'2003 C'!L23+'2002 C'!L23+'2001 C '!L23+'2000 C'!L23+'1999 C'!L23+'1998 C'!L23+'1997 C'!L23+'1996 C'!L23+'1995 C'!L23+'1994 C'!L23+'1993 C'!L23+'1992 C'!L23+'2010 C'!L23+'1991 C'!L23+'2011 C'!L23+'2012 C'!L23+'2013 C'!L23+'2014 C'!L23+'2015 C'!L23+'2016 C'!L23</f>
        <v>37503.68700000001</v>
      </c>
      <c r="M23" s="124">
        <f>+'2009 C'!M23+'2008 C'!M23+'2007 C'!M23+'2006 C'!M23+'2005 C'!M23+'2004 C'!M23+'2003 C'!M23+'2002 C'!M23+'2001 C '!M23+'2000 C'!M23+'1999 C'!M23+'1998 C'!M23+'1997 C'!M23+'1996 C'!M23+'1995 C'!M23+'1994 C'!M23+'1993 C'!M23+'1992 C'!M23+'2010 C'!M23+'1991 C'!M23+'2011 C'!M23+'2012 C'!M23+'2013 C'!M23+'2014 C'!M23+'2015 C'!M23+'2016 C'!M23</f>
        <v>37921.42199999999</v>
      </c>
      <c r="N23" s="124">
        <f>+'2009 C'!N23+'2008 C'!N23+'2007 C'!N23+'2006 C'!N23+'2005 C'!N23+'2004 C'!N23+'2003 C'!N23+'2002 C'!N23+'2001 C '!N23+'2000 C'!N23+'1999 C'!N23+'1998 C'!N23+'1997 C'!N23+'1996 C'!N23+'1995 C'!N23+'1994 C'!N23+'1993 C'!N23+'1992 C'!N23+'2010 C'!N23+'1991 C'!N23+'2011 C'!N23+'2012 C'!N23+'2013 C'!N23+'2014 C'!N23+'2015 C'!N23+'2016 C'!N23</f>
        <v>449.59600000000006</v>
      </c>
      <c r="O23" s="124">
        <f>+'2009 C'!O23+'2008 C'!O23+'2007 C'!O23+'2006 C'!O23+'2005 C'!O23+'2004 C'!O23+'2003 C'!O23+'2002 C'!O23+'2001 C '!O23+'2000 C'!O23+'1999 C'!O23+'1998 C'!O23+'1997 C'!O23+'1996 C'!O23+'1995 C'!O23+'1994 C'!O23+'1993 C'!O23+'1992 C'!O23+'2010 C'!O23+'1991 C'!O23+'2011 C'!O23+'2012 C'!O23+'2013 C'!O23+'2014 C'!O23+'2015 C'!O23+'2016 C'!O23</f>
        <v>38371.018000000004</v>
      </c>
      <c r="P23" s="34"/>
    </row>
    <row r="24" spans="1:15" ht="30" customHeight="1">
      <c r="A24" s="68" t="s">
        <v>4</v>
      </c>
      <c r="B24" s="69">
        <f aca="true" t="shared" si="0" ref="B24:N24">SUM(B12:B23)</f>
        <v>101912</v>
      </c>
      <c r="C24" s="70">
        <f t="shared" si="0"/>
        <v>39869.7651</v>
      </c>
      <c r="D24" s="70">
        <f t="shared" si="0"/>
        <v>43987.915</v>
      </c>
      <c r="E24" s="70">
        <f t="shared" si="0"/>
        <v>42218.7983</v>
      </c>
      <c r="F24" s="70">
        <f t="shared" si="0"/>
        <v>72927.99330000002</v>
      </c>
      <c r="G24" s="70">
        <f t="shared" si="0"/>
        <v>2316.4030000000002</v>
      </c>
      <c r="H24" s="70">
        <f t="shared" si="0"/>
        <v>201320.87469999996</v>
      </c>
      <c r="I24" s="70">
        <f t="shared" si="0"/>
        <v>274978.23470000003</v>
      </c>
      <c r="J24" s="70">
        <f t="shared" si="0"/>
        <v>305065.7666</v>
      </c>
      <c r="K24" s="70">
        <f t="shared" si="0"/>
        <v>290001.6424</v>
      </c>
      <c r="L24" s="70">
        <f t="shared" si="0"/>
        <v>870045.6437000001</v>
      </c>
      <c r="M24" s="70">
        <f t="shared" si="0"/>
        <v>1071366.5184000002</v>
      </c>
      <c r="N24" s="70">
        <f t="shared" si="0"/>
        <v>102044.5742</v>
      </c>
      <c r="O24" s="71">
        <f>SUM(O12:O23)</f>
        <v>1173411.0925999999</v>
      </c>
    </row>
    <row r="25" spans="1:18" ht="20.25">
      <c r="A25" s="20" t="s">
        <v>92</v>
      </c>
      <c r="P25" s="34"/>
      <c r="R25" s="34"/>
    </row>
    <row r="26" ht="20.25">
      <c r="P26" s="34"/>
    </row>
    <row r="27" spans="1:15" ht="20.25">
      <c r="A27" s="127" t="s">
        <v>40</v>
      </c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7"/>
      <c r="O27"/>
    </row>
    <row r="28" spans="1:15" ht="20.25">
      <c r="A28" s="127" t="s">
        <v>105</v>
      </c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O28"/>
    </row>
    <row r="29" spans="1:15" ht="20.25">
      <c r="A29" s="128" t="s">
        <v>106</v>
      </c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/>
    </row>
    <row r="30" spans="1:15" ht="20.25">
      <c r="A30" s="168" t="s">
        <v>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</row>
    <row r="31" spans="1:15" ht="20.25">
      <c r="A31" s="172" t="s">
        <v>110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</row>
    <row r="32" spans="1:15" ht="20.25">
      <c r="A32" s="168" t="s">
        <v>2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</row>
    <row r="33" spans="1:13" ht="2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5" s="43" customFormat="1" ht="34.5" customHeight="1">
      <c r="A34" s="154" t="s">
        <v>5</v>
      </c>
      <c r="B34" s="157" t="s">
        <v>84</v>
      </c>
      <c r="C34" s="62" t="s">
        <v>3</v>
      </c>
      <c r="D34" s="62"/>
      <c r="E34" s="62"/>
      <c r="F34" s="62"/>
      <c r="G34" s="62"/>
      <c r="H34" s="62"/>
      <c r="I34" s="62"/>
      <c r="J34" s="62"/>
      <c r="K34" s="62"/>
      <c r="L34" s="62"/>
      <c r="M34" s="165" t="s">
        <v>85</v>
      </c>
      <c r="N34" s="165" t="s">
        <v>98</v>
      </c>
      <c r="O34" s="169" t="s">
        <v>86</v>
      </c>
    </row>
    <row r="35" spans="1:15" s="43" customFormat="1" ht="34.5" customHeight="1">
      <c r="A35" s="155"/>
      <c r="B35" s="158"/>
      <c r="C35" s="63" t="s">
        <v>6</v>
      </c>
      <c r="D35" s="63"/>
      <c r="E35" s="63"/>
      <c r="F35" s="63"/>
      <c r="G35" s="63"/>
      <c r="H35" s="63"/>
      <c r="I35" s="63" t="s">
        <v>7</v>
      </c>
      <c r="J35" s="63"/>
      <c r="K35" s="63"/>
      <c r="L35" s="63"/>
      <c r="M35" s="166"/>
      <c r="N35" s="166"/>
      <c r="O35" s="170"/>
    </row>
    <row r="36" spans="1:15" s="43" customFormat="1" ht="34.5" customHeight="1">
      <c r="A36" s="155"/>
      <c r="B36" s="158"/>
      <c r="C36" s="173" t="s">
        <v>78</v>
      </c>
      <c r="D36" s="173"/>
      <c r="E36" s="173"/>
      <c r="F36" s="163" t="s">
        <v>9</v>
      </c>
      <c r="G36" s="163" t="s">
        <v>8</v>
      </c>
      <c r="H36" s="163" t="s">
        <v>4</v>
      </c>
      <c r="I36" s="163" t="s">
        <v>10</v>
      </c>
      <c r="J36" s="163" t="s">
        <v>11</v>
      </c>
      <c r="K36" s="163" t="s">
        <v>12</v>
      </c>
      <c r="L36" s="163" t="s">
        <v>4</v>
      </c>
      <c r="M36" s="166"/>
      <c r="N36" s="166"/>
      <c r="O36" s="170"/>
    </row>
    <row r="37" spans="1:15" s="43" customFormat="1" ht="34.5" customHeight="1">
      <c r="A37" s="156"/>
      <c r="B37" s="159"/>
      <c r="C37" s="64" t="s">
        <v>79</v>
      </c>
      <c r="D37" s="64" t="s">
        <v>80</v>
      </c>
      <c r="E37" s="64" t="s">
        <v>81</v>
      </c>
      <c r="F37" s="164"/>
      <c r="G37" s="164"/>
      <c r="H37" s="164"/>
      <c r="I37" s="164"/>
      <c r="J37" s="164"/>
      <c r="K37" s="164"/>
      <c r="L37" s="164"/>
      <c r="M37" s="167"/>
      <c r="N37" s="167"/>
      <c r="O37" s="171"/>
    </row>
    <row r="38" spans="1:15" ht="30" customHeight="1">
      <c r="A38" s="86" t="s">
        <v>13</v>
      </c>
      <c r="B38" s="122">
        <f aca="true" t="shared" si="1" ref="B38:O38">+B12/26</f>
        <v>16.153846153846153</v>
      </c>
      <c r="C38" s="122">
        <f t="shared" si="1"/>
        <v>0</v>
      </c>
      <c r="D38" s="122">
        <f t="shared" si="1"/>
        <v>0</v>
      </c>
      <c r="E38" s="122">
        <f t="shared" si="1"/>
        <v>0</v>
      </c>
      <c r="F38" s="122">
        <f t="shared" si="1"/>
        <v>0.8415384615384617</v>
      </c>
      <c r="G38" s="122">
        <f t="shared" si="1"/>
        <v>0.18923076923076923</v>
      </c>
      <c r="H38" s="122">
        <f t="shared" si="1"/>
        <v>1.0307692307692307</v>
      </c>
      <c r="I38" s="122">
        <f t="shared" si="1"/>
        <v>0.8865384615384616</v>
      </c>
      <c r="J38" s="122">
        <f t="shared" si="1"/>
        <v>10.871153846153845</v>
      </c>
      <c r="K38" s="122">
        <f t="shared" si="1"/>
        <v>11.62346153846154</v>
      </c>
      <c r="L38" s="122">
        <f t="shared" si="1"/>
        <v>23.38115384615385</v>
      </c>
      <c r="M38" s="122">
        <f t="shared" si="1"/>
        <v>24.41192307692308</v>
      </c>
      <c r="N38" s="122">
        <f t="shared" si="1"/>
        <v>0.55</v>
      </c>
      <c r="O38" s="122">
        <f t="shared" si="1"/>
        <v>24.96192307692308</v>
      </c>
    </row>
    <row r="39" spans="1:15" ht="30" customHeight="1">
      <c r="A39" s="90" t="s">
        <v>14</v>
      </c>
      <c r="B39" s="123">
        <f>+B13/26</f>
        <v>48.92307692307692</v>
      </c>
      <c r="C39" s="123">
        <f aca="true" t="shared" si="2" ref="C39:O49">+C13/26</f>
        <v>0.022692307692307692</v>
      </c>
      <c r="D39" s="123">
        <f t="shared" si="2"/>
        <v>0.0003846153846153846</v>
      </c>
      <c r="E39" s="123">
        <f t="shared" si="2"/>
        <v>0</v>
      </c>
      <c r="F39" s="123">
        <f t="shared" si="2"/>
        <v>17.644588461538465</v>
      </c>
      <c r="G39" s="123">
        <f t="shared" si="2"/>
        <v>9.512692307692308</v>
      </c>
      <c r="H39" s="123">
        <f t="shared" si="2"/>
        <v>27.180357692307688</v>
      </c>
      <c r="I39" s="123">
        <f t="shared" si="2"/>
        <v>57.76290769230768</v>
      </c>
      <c r="J39" s="123">
        <f t="shared" si="2"/>
        <v>197.59141923076928</v>
      </c>
      <c r="K39" s="123">
        <f t="shared" si="2"/>
        <v>296.92046538461534</v>
      </c>
      <c r="L39" s="123">
        <f t="shared" si="2"/>
        <v>552.2747923076925</v>
      </c>
      <c r="M39" s="123">
        <f t="shared" si="2"/>
        <v>579.45515</v>
      </c>
      <c r="N39" s="123">
        <f t="shared" si="2"/>
        <v>7.9256692307692305</v>
      </c>
      <c r="O39" s="123">
        <f t="shared" si="2"/>
        <v>587.3808192307694</v>
      </c>
    </row>
    <row r="40" spans="1:15" ht="30" customHeight="1">
      <c r="A40" s="90" t="s">
        <v>15</v>
      </c>
      <c r="B40" s="123">
        <f>+B14/26</f>
        <v>893.7307692307693</v>
      </c>
      <c r="C40" s="123">
        <f t="shared" si="2"/>
        <v>78.40923076923077</v>
      </c>
      <c r="D40" s="123">
        <f t="shared" si="2"/>
        <v>115.85384615384615</v>
      </c>
      <c r="E40" s="123">
        <f t="shared" si="2"/>
        <v>119.07346153846154</v>
      </c>
      <c r="F40" s="123">
        <f t="shared" si="2"/>
        <v>645.3484615384615</v>
      </c>
      <c r="G40" s="123">
        <f t="shared" si="2"/>
        <v>2.8680769230769227</v>
      </c>
      <c r="H40" s="123">
        <f t="shared" si="2"/>
        <v>961.5530769230767</v>
      </c>
      <c r="I40" s="123">
        <f t="shared" si="2"/>
        <v>1175.0069230769227</v>
      </c>
      <c r="J40" s="123">
        <f t="shared" si="2"/>
        <v>2096.5295</v>
      </c>
      <c r="K40" s="123">
        <f t="shared" si="2"/>
        <v>2083.4805769230775</v>
      </c>
      <c r="L40" s="123">
        <f t="shared" si="2"/>
        <v>5355.017000000003</v>
      </c>
      <c r="M40" s="123">
        <f t="shared" si="2"/>
        <v>6316.57007692308</v>
      </c>
      <c r="N40" s="123">
        <f t="shared" si="2"/>
        <v>124.95403846153849</v>
      </c>
      <c r="O40" s="123">
        <f t="shared" si="2"/>
        <v>6441.5241153846155</v>
      </c>
    </row>
    <row r="41" spans="1:15" ht="30" customHeight="1">
      <c r="A41" s="90" t="s">
        <v>16</v>
      </c>
      <c r="B41" s="123">
        <f>+B15/26</f>
        <v>442.11538461538464</v>
      </c>
      <c r="C41" s="123">
        <f t="shared" si="2"/>
        <v>0.5726923076923076</v>
      </c>
      <c r="D41" s="123">
        <f t="shared" si="2"/>
        <v>0.20423076923076924</v>
      </c>
      <c r="E41" s="123">
        <f t="shared" si="2"/>
        <v>4.9399999999999995</v>
      </c>
      <c r="F41" s="123">
        <f t="shared" si="2"/>
        <v>122.97269230769231</v>
      </c>
      <c r="G41" s="123">
        <f t="shared" si="2"/>
        <v>3.7519230769230774</v>
      </c>
      <c r="H41" s="123">
        <f t="shared" si="2"/>
        <v>132.44153846153847</v>
      </c>
      <c r="I41" s="123">
        <f t="shared" si="2"/>
        <v>924.8857692307694</v>
      </c>
      <c r="J41" s="123">
        <f t="shared" si="2"/>
        <v>1322.3988461538463</v>
      </c>
      <c r="K41" s="123">
        <f t="shared" si="2"/>
        <v>1864.3603846153856</v>
      </c>
      <c r="L41" s="123">
        <f t="shared" si="2"/>
        <v>4111.645</v>
      </c>
      <c r="M41" s="123">
        <f t="shared" si="2"/>
        <v>4244.08653846154</v>
      </c>
      <c r="N41" s="123">
        <f t="shared" si="2"/>
        <v>26.824230769230763</v>
      </c>
      <c r="O41" s="123">
        <f t="shared" si="2"/>
        <v>4270.91076923077</v>
      </c>
    </row>
    <row r="42" spans="1:15" ht="30" customHeight="1">
      <c r="A42" s="90" t="s">
        <v>17</v>
      </c>
      <c r="B42" s="123">
        <f aca="true" t="shared" si="3" ref="B42:B49">+B16/26</f>
        <v>238.53846153846155</v>
      </c>
      <c r="C42" s="123">
        <f t="shared" si="2"/>
        <v>185.56192307692314</v>
      </c>
      <c r="D42" s="123">
        <f t="shared" si="2"/>
        <v>158.0346153846154</v>
      </c>
      <c r="E42" s="123">
        <f t="shared" si="2"/>
        <v>123.10692307692305</v>
      </c>
      <c r="F42" s="123">
        <f t="shared" si="2"/>
        <v>280.6943076923077</v>
      </c>
      <c r="G42" s="123">
        <f t="shared" si="2"/>
        <v>13.163846153846153</v>
      </c>
      <c r="H42" s="123">
        <f t="shared" si="2"/>
        <v>760.5616153846154</v>
      </c>
      <c r="I42" s="123">
        <f t="shared" si="2"/>
        <v>1324.868846153846</v>
      </c>
      <c r="J42" s="123">
        <f t="shared" si="2"/>
        <v>2938.0557692307693</v>
      </c>
      <c r="K42" s="123">
        <f t="shared" si="2"/>
        <v>2164.218</v>
      </c>
      <c r="L42" s="123">
        <f t="shared" si="2"/>
        <v>6427.142615384616</v>
      </c>
      <c r="M42" s="123">
        <f t="shared" si="2"/>
        <v>7187.704230769231</v>
      </c>
      <c r="N42" s="123">
        <f t="shared" si="2"/>
        <v>198.51500000000001</v>
      </c>
      <c r="O42" s="123">
        <f t="shared" si="2"/>
        <v>7386.21923076923</v>
      </c>
    </row>
    <row r="43" spans="1:15" ht="30" customHeight="1">
      <c r="A43" s="90" t="s">
        <v>18</v>
      </c>
      <c r="B43" s="123">
        <f t="shared" si="3"/>
        <v>363.53846153846155</v>
      </c>
      <c r="C43" s="123">
        <f t="shared" si="2"/>
        <v>541.8688461538461</v>
      </c>
      <c r="D43" s="123">
        <f t="shared" si="2"/>
        <v>367.01076923076926</v>
      </c>
      <c r="E43" s="123">
        <f t="shared" si="2"/>
        <v>294.8853846153846</v>
      </c>
      <c r="F43" s="123">
        <f t="shared" si="2"/>
        <v>243.32892307692313</v>
      </c>
      <c r="G43" s="123">
        <f t="shared" si="2"/>
        <v>7.328846153846154</v>
      </c>
      <c r="H43" s="123">
        <f t="shared" si="2"/>
        <v>1454.4227692307695</v>
      </c>
      <c r="I43" s="123">
        <f t="shared" si="2"/>
        <v>706.0615384615386</v>
      </c>
      <c r="J43" s="123">
        <f t="shared" si="2"/>
        <v>1345.6434615384617</v>
      </c>
      <c r="K43" s="123">
        <f t="shared" si="2"/>
        <v>1376.7330769230773</v>
      </c>
      <c r="L43" s="123">
        <f t="shared" si="2"/>
        <v>3428.438076923078</v>
      </c>
      <c r="M43" s="123">
        <f t="shared" si="2"/>
        <v>4882.860846153847</v>
      </c>
      <c r="N43" s="123">
        <f t="shared" si="2"/>
        <v>206.79846153846154</v>
      </c>
      <c r="O43" s="123">
        <f t="shared" si="2"/>
        <v>5089.659307692308</v>
      </c>
    </row>
    <row r="44" spans="1:15" ht="30" customHeight="1">
      <c r="A44" s="90" t="s">
        <v>19</v>
      </c>
      <c r="B44" s="123">
        <f t="shared" si="3"/>
        <v>1028.3461538461538</v>
      </c>
      <c r="C44" s="123">
        <f t="shared" si="2"/>
        <v>484.5912692307693</v>
      </c>
      <c r="D44" s="123">
        <f t="shared" si="2"/>
        <v>904.1984999999999</v>
      </c>
      <c r="E44" s="123">
        <f t="shared" si="2"/>
        <v>797.2942307692308</v>
      </c>
      <c r="F44" s="123">
        <f t="shared" si="2"/>
        <v>1034.3503846153849</v>
      </c>
      <c r="G44" s="123">
        <f t="shared" si="2"/>
        <v>12.81146153846154</v>
      </c>
      <c r="H44" s="123">
        <f t="shared" si="2"/>
        <v>3233.245846153846</v>
      </c>
      <c r="I44" s="123">
        <f t="shared" si="2"/>
        <v>1198.8131153846157</v>
      </c>
      <c r="J44" s="123">
        <f t="shared" si="2"/>
        <v>1784.3707307692316</v>
      </c>
      <c r="K44" s="123">
        <f t="shared" si="2"/>
        <v>1289.5736153846153</v>
      </c>
      <c r="L44" s="123">
        <f t="shared" si="2"/>
        <v>4272.757461538464</v>
      </c>
      <c r="M44" s="123">
        <f t="shared" si="2"/>
        <v>7506.003307692309</v>
      </c>
      <c r="N44" s="123">
        <f t="shared" si="2"/>
        <v>1328.9001923076924</v>
      </c>
      <c r="O44" s="123">
        <f t="shared" si="2"/>
        <v>8834.903500000002</v>
      </c>
    </row>
    <row r="45" spans="1:15" ht="30" customHeight="1">
      <c r="A45" s="90" t="s">
        <v>20</v>
      </c>
      <c r="B45" s="123">
        <f t="shared" si="3"/>
        <v>509.61538461538464</v>
      </c>
      <c r="C45" s="123">
        <f t="shared" si="2"/>
        <v>206.79538461538462</v>
      </c>
      <c r="D45" s="123">
        <f t="shared" si="2"/>
        <v>131.5646153846154</v>
      </c>
      <c r="E45" s="123">
        <f t="shared" si="2"/>
        <v>274.1938461538461</v>
      </c>
      <c r="F45" s="123">
        <f t="shared" si="2"/>
        <v>383.00538461538474</v>
      </c>
      <c r="G45" s="123">
        <f t="shared" si="2"/>
        <v>17.905000000000005</v>
      </c>
      <c r="H45" s="123">
        <f t="shared" si="2"/>
        <v>1013.4642307692309</v>
      </c>
      <c r="I45" s="123">
        <f t="shared" si="2"/>
        <v>1514.5842307692308</v>
      </c>
      <c r="J45" s="123">
        <f t="shared" si="2"/>
        <v>439.25057692307695</v>
      </c>
      <c r="K45" s="123">
        <f t="shared" si="2"/>
        <v>517.7896153846152</v>
      </c>
      <c r="L45" s="123">
        <f t="shared" si="2"/>
        <v>2471.624423076923</v>
      </c>
      <c r="M45" s="123">
        <f t="shared" si="2"/>
        <v>3485.0886538461536</v>
      </c>
      <c r="N45" s="123">
        <f t="shared" si="2"/>
        <v>1682.0669230769233</v>
      </c>
      <c r="O45" s="123">
        <f t="shared" si="2"/>
        <v>5167.155576923077</v>
      </c>
    </row>
    <row r="46" spans="1:15" ht="30" customHeight="1">
      <c r="A46" s="90" t="s">
        <v>38</v>
      </c>
      <c r="B46" s="123">
        <f t="shared" si="3"/>
        <v>80.65384615384616</v>
      </c>
      <c r="C46" s="123">
        <f t="shared" si="2"/>
        <v>13.424615384615386</v>
      </c>
      <c r="D46" s="123">
        <f t="shared" si="2"/>
        <v>9.835384615384616</v>
      </c>
      <c r="E46" s="123">
        <f t="shared" si="2"/>
        <v>1.5034615384615386</v>
      </c>
      <c r="F46" s="123">
        <f t="shared" si="2"/>
        <v>50.53076923076923</v>
      </c>
      <c r="G46" s="123">
        <f t="shared" si="2"/>
        <v>1.0250000000000001</v>
      </c>
      <c r="H46" s="123">
        <f t="shared" si="2"/>
        <v>76.31923076923077</v>
      </c>
      <c r="I46" s="123">
        <f t="shared" si="2"/>
        <v>124.62615384615384</v>
      </c>
      <c r="J46" s="123">
        <f t="shared" si="2"/>
        <v>106.6790076923077</v>
      </c>
      <c r="K46" s="123">
        <f t="shared" si="2"/>
        <v>56.306538461538466</v>
      </c>
      <c r="L46" s="123">
        <f t="shared" si="2"/>
        <v>287.6117</v>
      </c>
      <c r="M46" s="123">
        <f t="shared" si="2"/>
        <v>363.93093076923077</v>
      </c>
      <c r="N46" s="123">
        <f t="shared" si="2"/>
        <v>146.29384615384612</v>
      </c>
      <c r="O46" s="123">
        <f t="shared" si="2"/>
        <v>510.224776923077</v>
      </c>
    </row>
    <row r="47" spans="1:15" ht="30" customHeight="1">
      <c r="A47" s="90" t="s">
        <v>21</v>
      </c>
      <c r="B47" s="123">
        <f t="shared" si="3"/>
        <v>247.6153846153846</v>
      </c>
      <c r="C47" s="123">
        <f t="shared" si="2"/>
        <v>19.042307692307695</v>
      </c>
      <c r="D47" s="123">
        <f t="shared" si="2"/>
        <v>2.245769230769231</v>
      </c>
      <c r="E47" s="123">
        <f t="shared" si="2"/>
        <v>5.385</v>
      </c>
      <c r="F47" s="123">
        <f t="shared" si="2"/>
        <v>26.205769230769235</v>
      </c>
      <c r="G47" s="123">
        <f t="shared" si="2"/>
        <v>0.5734615384615385</v>
      </c>
      <c r="H47" s="123">
        <f t="shared" si="2"/>
        <v>53.45230769230769</v>
      </c>
      <c r="I47" s="123">
        <f t="shared" si="2"/>
        <v>2288.6699307692306</v>
      </c>
      <c r="J47" s="123">
        <f t="shared" si="2"/>
        <v>761.7058076923076</v>
      </c>
      <c r="K47" s="123">
        <f t="shared" si="2"/>
        <v>96.52292307692308</v>
      </c>
      <c r="L47" s="123">
        <f t="shared" si="2"/>
        <v>3146.8986615384606</v>
      </c>
      <c r="M47" s="123">
        <f t="shared" si="2"/>
        <v>3200.3509692307684</v>
      </c>
      <c r="N47" s="123">
        <f t="shared" si="2"/>
        <v>168.39884615384614</v>
      </c>
      <c r="O47" s="123">
        <f t="shared" si="2"/>
        <v>3368.749815384615</v>
      </c>
    </row>
    <row r="48" spans="1:15" ht="30" customHeight="1">
      <c r="A48" s="90" t="s">
        <v>22</v>
      </c>
      <c r="B48" s="123">
        <f t="shared" si="3"/>
        <v>29.576923076923077</v>
      </c>
      <c r="C48" s="123">
        <f t="shared" si="2"/>
        <v>3.1635423076923077</v>
      </c>
      <c r="D48" s="123">
        <f t="shared" si="2"/>
        <v>2.8947692307692305</v>
      </c>
      <c r="E48" s="123">
        <f t="shared" si="2"/>
        <v>3.417626923076923</v>
      </c>
      <c r="F48" s="123">
        <f t="shared" si="2"/>
        <v>0</v>
      </c>
      <c r="G48" s="123">
        <f t="shared" si="2"/>
        <v>3.896153846153846</v>
      </c>
      <c r="H48" s="123">
        <f t="shared" si="2"/>
        <v>13.372092307692308</v>
      </c>
      <c r="I48" s="123">
        <f t="shared" si="2"/>
        <v>1083.664803846154</v>
      </c>
      <c r="J48" s="123">
        <f t="shared" si="2"/>
        <v>338.5330192307692</v>
      </c>
      <c r="K48" s="123">
        <f t="shared" si="2"/>
        <v>521.8557807692307</v>
      </c>
      <c r="L48" s="123">
        <f t="shared" si="2"/>
        <v>1944.0536038461541</v>
      </c>
      <c r="M48" s="123">
        <f t="shared" si="2"/>
        <v>1957.4256961538463</v>
      </c>
      <c r="N48" s="123">
        <f t="shared" si="2"/>
        <v>16.271953846153842</v>
      </c>
      <c r="O48" s="123">
        <f t="shared" si="2"/>
        <v>1973.6976500000005</v>
      </c>
    </row>
    <row r="49" spans="1:15" ht="30" customHeight="1">
      <c r="A49" s="94" t="s">
        <v>23</v>
      </c>
      <c r="B49" s="124">
        <f t="shared" si="3"/>
        <v>20.884615384615383</v>
      </c>
      <c r="C49" s="124">
        <f t="shared" si="2"/>
        <v>0</v>
      </c>
      <c r="D49" s="124">
        <f t="shared" si="2"/>
        <v>0</v>
      </c>
      <c r="E49" s="124">
        <f t="shared" si="2"/>
        <v>0</v>
      </c>
      <c r="F49" s="124">
        <f t="shared" si="2"/>
        <v>0</v>
      </c>
      <c r="G49" s="124">
        <f t="shared" si="2"/>
        <v>16.066730769230766</v>
      </c>
      <c r="H49" s="124">
        <f t="shared" si="2"/>
        <v>16.066730769230766</v>
      </c>
      <c r="I49" s="124">
        <f t="shared" si="2"/>
        <v>176.2551923076923</v>
      </c>
      <c r="J49" s="124">
        <f t="shared" si="2"/>
        <v>391.669423076923</v>
      </c>
      <c r="K49" s="124">
        <f t="shared" si="2"/>
        <v>874.5248846153846</v>
      </c>
      <c r="L49" s="124">
        <f t="shared" si="2"/>
        <v>1442.4495000000004</v>
      </c>
      <c r="M49" s="124">
        <f t="shared" si="2"/>
        <v>1458.5162307692303</v>
      </c>
      <c r="N49" s="124">
        <f t="shared" si="2"/>
        <v>17.292153846153848</v>
      </c>
      <c r="O49" s="124">
        <f t="shared" si="2"/>
        <v>1475.8083846153847</v>
      </c>
    </row>
    <row r="50" spans="1:15" ht="30" customHeight="1">
      <c r="A50" s="68" t="s">
        <v>4</v>
      </c>
      <c r="B50" s="69">
        <f>SUM(B38:B49)</f>
        <v>3919.6923076923076</v>
      </c>
      <c r="C50" s="70">
        <f aca="true" t="shared" si="4" ref="C50:O50">SUM(C38:C49)</f>
        <v>1533.452503846154</v>
      </c>
      <c r="D50" s="70">
        <f t="shared" si="4"/>
        <v>1691.8428846153843</v>
      </c>
      <c r="E50" s="70">
        <f t="shared" si="4"/>
        <v>1623.7999346153847</v>
      </c>
      <c r="F50" s="70">
        <f t="shared" si="4"/>
        <v>2804.9228192307696</v>
      </c>
      <c r="G50" s="70">
        <f t="shared" si="4"/>
        <v>89.0924230769231</v>
      </c>
      <c r="H50" s="70">
        <f t="shared" si="4"/>
        <v>7743.110565384616</v>
      </c>
      <c r="I50" s="70">
        <f t="shared" si="4"/>
        <v>10576.085949999999</v>
      </c>
      <c r="J50" s="70">
        <f t="shared" si="4"/>
        <v>11733.298715384615</v>
      </c>
      <c r="K50" s="70">
        <f t="shared" si="4"/>
        <v>11153.909323076925</v>
      </c>
      <c r="L50" s="70">
        <f t="shared" si="4"/>
        <v>33463.29398846155</v>
      </c>
      <c r="M50" s="70">
        <f t="shared" si="4"/>
        <v>41206.404553846165</v>
      </c>
      <c r="N50" s="70">
        <f t="shared" si="4"/>
        <v>3924.7913153846152</v>
      </c>
      <c r="O50" s="71">
        <f t="shared" si="4"/>
        <v>45131.195869230774</v>
      </c>
    </row>
    <row r="51" ht="20.25">
      <c r="A51" s="20" t="s">
        <v>92</v>
      </c>
    </row>
  </sheetData>
  <sheetProtection/>
  <mergeCells count="32">
    <mergeCell ref="O34:O37"/>
    <mergeCell ref="A34:A37"/>
    <mergeCell ref="B34:B37"/>
    <mergeCell ref="A5:O5"/>
    <mergeCell ref="A4:O4"/>
    <mergeCell ref="C36:E36"/>
    <mergeCell ref="A30:O30"/>
    <mergeCell ref="A31:O31"/>
    <mergeCell ref="A32:O32"/>
    <mergeCell ref="C10:E10"/>
    <mergeCell ref="A6:O6"/>
    <mergeCell ref="F36:F37"/>
    <mergeCell ref="H36:H37"/>
    <mergeCell ref="G36:G37"/>
    <mergeCell ref="A8:A11"/>
    <mergeCell ref="B8:B11"/>
    <mergeCell ref="M8:M11"/>
    <mergeCell ref="N8:N11"/>
    <mergeCell ref="M34:M37"/>
    <mergeCell ref="O8:O11"/>
    <mergeCell ref="F10:F11"/>
    <mergeCell ref="G10:G11"/>
    <mergeCell ref="H10:H11"/>
    <mergeCell ref="I10:I11"/>
    <mergeCell ref="J10:J11"/>
    <mergeCell ref="K10:K11"/>
    <mergeCell ref="L10:L11"/>
    <mergeCell ref="N34:N37"/>
    <mergeCell ref="K36:K37"/>
    <mergeCell ref="L36:L37"/>
    <mergeCell ref="I36:I37"/>
    <mergeCell ref="J36:J37"/>
  </mergeCells>
  <printOptions horizontalCentered="1"/>
  <pageMargins left="0.75" right="0.75" top="0.3937007874015748" bottom="1" header="0" footer="0"/>
  <pageSetup horizontalDpi="600" verticalDpi="600" orientation="landscape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3" customWidth="1"/>
    <col min="2" max="2" width="16.57421875" style="4" customWidth="1"/>
    <col min="3" max="4" width="11.00390625" style="5" customWidth="1"/>
    <col min="5" max="5" width="12.421875" style="5" bestFit="1" customWidth="1"/>
    <col min="6" max="6" width="16.140625" style="5" customWidth="1"/>
    <col min="7" max="7" width="11.00390625" style="5" customWidth="1"/>
    <col min="8" max="8" width="12.57421875" style="5" bestFit="1" customWidth="1"/>
    <col min="9" max="9" width="16.00390625" style="5" customWidth="1"/>
    <col min="10" max="10" width="16.7109375" style="5" customWidth="1"/>
    <col min="11" max="11" width="13.8515625" style="5" customWidth="1"/>
    <col min="12" max="12" width="13.00390625" style="5" bestFit="1" customWidth="1"/>
    <col min="13" max="13" width="15.7109375" style="5" customWidth="1"/>
    <col min="14" max="14" width="19.57421875" style="9" customWidth="1"/>
    <col min="15" max="15" width="18.140625" style="3" customWidth="1"/>
    <col min="16" max="16384" width="11.421875" style="3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34.5" customHeight="1">
      <c r="A5" s="10" t="s">
        <v>31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34.5" customHeight="1">
      <c r="A6" s="10" t="s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2:14" ht="34.5" customHeight="1">
      <c r="L7" s="3"/>
      <c r="M7" s="3"/>
      <c r="N7" s="3"/>
    </row>
    <row r="8" spans="1:15" s="40" customFormat="1" ht="34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40" customFormat="1" ht="34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40" customFormat="1" ht="34.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40" customFormat="1" ht="34.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21</v>
      </c>
      <c r="C12" s="87">
        <v>0</v>
      </c>
      <c r="D12" s="79">
        <v>0</v>
      </c>
      <c r="E12" s="87">
        <v>0</v>
      </c>
      <c r="F12" s="79">
        <v>0.2</v>
      </c>
      <c r="G12" s="87">
        <v>0</v>
      </c>
      <c r="H12" s="88">
        <f aca="true" t="shared" si="0" ref="H12:H24">SUM(C12:G12)</f>
        <v>0.2</v>
      </c>
      <c r="I12" s="88">
        <v>0</v>
      </c>
      <c r="J12" s="79">
        <v>1.77</v>
      </c>
      <c r="K12" s="87">
        <v>3.61</v>
      </c>
      <c r="L12" s="79">
        <f aca="true" t="shared" si="1" ref="L12:L24">SUM(I12:K12)</f>
        <v>5.38</v>
      </c>
      <c r="M12" s="89">
        <f aca="true" t="shared" si="2" ref="M12:M24">SUM(H12+L12)</f>
        <v>5.58</v>
      </c>
      <c r="N12" s="87">
        <v>0</v>
      </c>
      <c r="O12" s="79">
        <f aca="true" t="shared" si="3" ref="O12:O24">SUM(M12:N12)</f>
        <v>5.58</v>
      </c>
    </row>
    <row r="13" spans="1:15" ht="30" customHeight="1">
      <c r="A13" s="90" t="s">
        <v>14</v>
      </c>
      <c r="B13" s="81">
        <v>29</v>
      </c>
      <c r="C13" s="91">
        <v>0</v>
      </c>
      <c r="D13" s="82">
        <v>0</v>
      </c>
      <c r="E13" s="91">
        <v>0</v>
      </c>
      <c r="F13" s="82">
        <v>2.21</v>
      </c>
      <c r="G13" s="91">
        <v>0</v>
      </c>
      <c r="H13" s="92">
        <f t="shared" si="0"/>
        <v>2.21</v>
      </c>
      <c r="I13" s="92">
        <v>16.05</v>
      </c>
      <c r="J13" s="82">
        <v>76</v>
      </c>
      <c r="K13" s="91">
        <v>49.14</v>
      </c>
      <c r="L13" s="82">
        <f t="shared" si="1"/>
        <v>141.19</v>
      </c>
      <c r="M13" s="93">
        <f t="shared" si="2"/>
        <v>143.4</v>
      </c>
      <c r="N13" s="91">
        <v>0</v>
      </c>
      <c r="O13" s="82">
        <f t="shared" si="3"/>
        <v>143.4</v>
      </c>
    </row>
    <row r="14" spans="1:15" ht="30" customHeight="1">
      <c r="A14" s="90" t="s">
        <v>15</v>
      </c>
      <c r="B14" s="81">
        <v>704</v>
      </c>
      <c r="C14" s="91">
        <v>18.88</v>
      </c>
      <c r="D14" s="82">
        <v>20.81</v>
      </c>
      <c r="E14" s="91">
        <v>10.04</v>
      </c>
      <c r="F14" s="82">
        <v>228.4</v>
      </c>
      <c r="G14" s="91">
        <v>0</v>
      </c>
      <c r="H14" s="92">
        <f t="shared" si="0"/>
        <v>278.13</v>
      </c>
      <c r="I14" s="92">
        <v>357.66</v>
      </c>
      <c r="J14" s="82">
        <v>977.5</v>
      </c>
      <c r="K14" s="91">
        <v>700.08</v>
      </c>
      <c r="L14" s="82">
        <f t="shared" si="1"/>
        <v>2035.2400000000002</v>
      </c>
      <c r="M14" s="93">
        <f t="shared" si="2"/>
        <v>2313.3700000000003</v>
      </c>
      <c r="N14" s="91">
        <v>8.91</v>
      </c>
      <c r="O14" s="82">
        <f t="shared" si="3"/>
        <v>2322.28</v>
      </c>
    </row>
    <row r="15" spans="1:15" ht="30" customHeight="1">
      <c r="A15" s="90" t="s">
        <v>16</v>
      </c>
      <c r="B15" s="81">
        <v>347</v>
      </c>
      <c r="C15" s="91">
        <v>0.2</v>
      </c>
      <c r="D15" s="82">
        <v>0</v>
      </c>
      <c r="E15" s="91">
        <v>0.1</v>
      </c>
      <c r="F15" s="82">
        <v>17.83</v>
      </c>
      <c r="G15" s="91">
        <v>4.8</v>
      </c>
      <c r="H15" s="92">
        <f t="shared" si="0"/>
        <v>22.93</v>
      </c>
      <c r="I15" s="92">
        <v>106</v>
      </c>
      <c r="J15" s="82">
        <v>268.67</v>
      </c>
      <c r="K15" s="91">
        <v>425.72</v>
      </c>
      <c r="L15" s="82">
        <f t="shared" si="1"/>
        <v>800.3900000000001</v>
      </c>
      <c r="M15" s="93">
        <f t="shared" si="2"/>
        <v>823.32</v>
      </c>
      <c r="N15" s="91">
        <v>11.1</v>
      </c>
      <c r="O15" s="82">
        <f t="shared" si="3"/>
        <v>834.4200000000001</v>
      </c>
    </row>
    <row r="16" spans="1:15" ht="30" customHeight="1">
      <c r="A16" s="90" t="s">
        <v>17</v>
      </c>
      <c r="B16" s="81">
        <v>303</v>
      </c>
      <c r="C16" s="91">
        <v>31.72</v>
      </c>
      <c r="D16" s="82">
        <v>1067.1</v>
      </c>
      <c r="E16" s="91">
        <v>49.83</v>
      </c>
      <c r="F16" s="82">
        <v>72.17</v>
      </c>
      <c r="G16" s="91">
        <v>1.62</v>
      </c>
      <c r="H16" s="92">
        <f t="shared" si="0"/>
        <v>1222.4399999999998</v>
      </c>
      <c r="I16" s="92">
        <v>6570.53</v>
      </c>
      <c r="J16" s="82">
        <v>15796.66</v>
      </c>
      <c r="K16" s="91">
        <v>5838.98</v>
      </c>
      <c r="L16" s="82">
        <f t="shared" si="1"/>
        <v>28206.17</v>
      </c>
      <c r="M16" s="93">
        <f t="shared" si="2"/>
        <v>29428.609999999997</v>
      </c>
      <c r="N16" s="91">
        <v>79.38</v>
      </c>
      <c r="O16" s="82">
        <f t="shared" si="3"/>
        <v>29507.989999999998</v>
      </c>
    </row>
    <row r="17" spans="1:15" ht="30" customHeight="1">
      <c r="A17" s="90" t="s">
        <v>18</v>
      </c>
      <c r="B17" s="81">
        <v>506</v>
      </c>
      <c r="C17" s="91">
        <v>185.93</v>
      </c>
      <c r="D17" s="82">
        <v>198.6</v>
      </c>
      <c r="E17" s="91">
        <v>1.1</v>
      </c>
      <c r="F17" s="82">
        <v>138.4</v>
      </c>
      <c r="G17" s="91">
        <v>0.9</v>
      </c>
      <c r="H17" s="92">
        <f t="shared" si="0"/>
        <v>524.93</v>
      </c>
      <c r="I17" s="92">
        <v>739.85</v>
      </c>
      <c r="J17" s="82">
        <v>708.12</v>
      </c>
      <c r="K17" s="91">
        <v>704.49</v>
      </c>
      <c r="L17" s="82">
        <f t="shared" si="1"/>
        <v>2152.46</v>
      </c>
      <c r="M17" s="93">
        <f t="shared" si="2"/>
        <v>2677.39</v>
      </c>
      <c r="N17" s="91">
        <v>244.21</v>
      </c>
      <c r="O17" s="82">
        <f t="shared" si="3"/>
        <v>2921.6</v>
      </c>
    </row>
    <row r="18" spans="1:15" ht="30" customHeight="1">
      <c r="A18" s="90" t="s">
        <v>19</v>
      </c>
      <c r="B18" s="81">
        <v>1114</v>
      </c>
      <c r="C18" s="91">
        <v>1057.97</v>
      </c>
      <c r="D18" s="82">
        <v>656.97</v>
      </c>
      <c r="E18" s="91">
        <v>7820.25</v>
      </c>
      <c r="F18" s="82">
        <v>4932.69</v>
      </c>
      <c r="G18" s="91">
        <v>17.7</v>
      </c>
      <c r="H18" s="92">
        <f t="shared" si="0"/>
        <v>14485.580000000002</v>
      </c>
      <c r="I18" s="92">
        <v>4358.08</v>
      </c>
      <c r="J18" s="82">
        <v>6863.23</v>
      </c>
      <c r="K18" s="91">
        <v>4602.4</v>
      </c>
      <c r="L18" s="82">
        <f t="shared" si="1"/>
        <v>15823.71</v>
      </c>
      <c r="M18" s="93">
        <f t="shared" si="2"/>
        <v>30309.29</v>
      </c>
      <c r="N18" s="91">
        <v>4663.5</v>
      </c>
      <c r="O18" s="82">
        <f t="shared" si="3"/>
        <v>34972.79</v>
      </c>
    </row>
    <row r="19" spans="1:15" ht="30" customHeight="1">
      <c r="A19" s="90" t="s">
        <v>20</v>
      </c>
      <c r="B19" s="81">
        <v>820</v>
      </c>
      <c r="C19" s="91">
        <v>302.43</v>
      </c>
      <c r="D19" s="82">
        <v>39.63</v>
      </c>
      <c r="E19" s="91">
        <v>45.5</v>
      </c>
      <c r="F19" s="82">
        <v>148.2</v>
      </c>
      <c r="G19" s="91">
        <v>4.21</v>
      </c>
      <c r="H19" s="92">
        <f t="shared" si="0"/>
        <v>539.97</v>
      </c>
      <c r="I19" s="92">
        <v>348.25</v>
      </c>
      <c r="J19" s="82">
        <v>378.26</v>
      </c>
      <c r="K19" s="91">
        <v>383.91</v>
      </c>
      <c r="L19" s="82">
        <f t="shared" si="1"/>
        <v>1110.42</v>
      </c>
      <c r="M19" s="93">
        <f t="shared" si="2"/>
        <v>1650.39</v>
      </c>
      <c r="N19" s="91">
        <v>2685.02</v>
      </c>
      <c r="O19" s="82">
        <f t="shared" si="3"/>
        <v>4335.41</v>
      </c>
    </row>
    <row r="20" spans="1:15" ht="30" customHeight="1">
      <c r="A20" s="90" t="s">
        <v>38</v>
      </c>
      <c r="B20" s="81">
        <v>127</v>
      </c>
      <c r="C20" s="91">
        <v>169.2</v>
      </c>
      <c r="D20" s="82">
        <v>3.5</v>
      </c>
      <c r="E20" s="91">
        <v>0.8</v>
      </c>
      <c r="F20" s="82">
        <v>5.3</v>
      </c>
      <c r="G20" s="91">
        <v>0</v>
      </c>
      <c r="H20" s="92">
        <f t="shared" si="0"/>
        <v>178.8</v>
      </c>
      <c r="I20" s="92">
        <v>338.82</v>
      </c>
      <c r="J20" s="82">
        <v>184.73</v>
      </c>
      <c r="K20" s="91">
        <v>157.37</v>
      </c>
      <c r="L20" s="82">
        <f t="shared" si="1"/>
        <v>680.92</v>
      </c>
      <c r="M20" s="93">
        <f t="shared" si="2"/>
        <v>859.72</v>
      </c>
      <c r="N20" s="91">
        <v>46.83</v>
      </c>
      <c r="O20" s="82">
        <f t="shared" si="3"/>
        <v>906.5500000000001</v>
      </c>
    </row>
    <row r="21" spans="1:15" ht="30" customHeight="1">
      <c r="A21" s="90" t="s">
        <v>21</v>
      </c>
      <c r="B21" s="81">
        <v>308</v>
      </c>
      <c r="C21" s="91">
        <v>367.25</v>
      </c>
      <c r="D21" s="82">
        <v>0</v>
      </c>
      <c r="E21" s="91">
        <v>20</v>
      </c>
      <c r="F21" s="82">
        <v>12.8</v>
      </c>
      <c r="G21" s="91">
        <v>0</v>
      </c>
      <c r="H21" s="92">
        <f t="shared" si="0"/>
        <v>400.05</v>
      </c>
      <c r="I21" s="92">
        <v>1081.85</v>
      </c>
      <c r="J21" s="82">
        <v>700.5</v>
      </c>
      <c r="K21" s="91">
        <v>120.72</v>
      </c>
      <c r="L21" s="82">
        <f t="shared" si="1"/>
        <v>1903.07</v>
      </c>
      <c r="M21" s="93">
        <f t="shared" si="2"/>
        <v>2303.12</v>
      </c>
      <c r="N21" s="91">
        <v>323.06</v>
      </c>
      <c r="O21" s="82">
        <f t="shared" si="3"/>
        <v>2626.18</v>
      </c>
    </row>
    <row r="22" spans="1:15" ht="30" customHeight="1">
      <c r="A22" s="90" t="s">
        <v>22</v>
      </c>
      <c r="B22" s="81">
        <v>45</v>
      </c>
      <c r="C22" s="91">
        <v>0.7</v>
      </c>
      <c r="D22" s="82">
        <v>0.03</v>
      </c>
      <c r="E22" s="91">
        <v>0</v>
      </c>
      <c r="F22" s="82">
        <v>0</v>
      </c>
      <c r="G22" s="91">
        <v>0</v>
      </c>
      <c r="H22" s="92">
        <f t="shared" si="0"/>
        <v>0.73</v>
      </c>
      <c r="I22" s="92">
        <v>76.47</v>
      </c>
      <c r="J22" s="82">
        <v>84.31</v>
      </c>
      <c r="K22" s="91">
        <v>63.04</v>
      </c>
      <c r="L22" s="82">
        <f t="shared" si="1"/>
        <v>223.82</v>
      </c>
      <c r="M22" s="93">
        <f t="shared" si="2"/>
        <v>224.54999999999998</v>
      </c>
      <c r="N22" s="91">
        <v>47.68</v>
      </c>
      <c r="O22" s="82">
        <f t="shared" si="3"/>
        <v>272.22999999999996</v>
      </c>
    </row>
    <row r="23" spans="1:15" ht="30" customHeight="1">
      <c r="A23" s="94" t="s">
        <v>23</v>
      </c>
      <c r="B23" s="84">
        <v>20</v>
      </c>
      <c r="C23" s="95">
        <v>0</v>
      </c>
      <c r="D23" s="85">
        <v>0</v>
      </c>
      <c r="E23" s="95">
        <v>0</v>
      </c>
      <c r="F23" s="85">
        <v>0</v>
      </c>
      <c r="G23" s="95">
        <v>0</v>
      </c>
      <c r="H23" s="96">
        <f t="shared" si="0"/>
        <v>0</v>
      </c>
      <c r="I23" s="96">
        <v>35.5</v>
      </c>
      <c r="J23" s="85">
        <v>54.04</v>
      </c>
      <c r="K23" s="95">
        <v>137.36</v>
      </c>
      <c r="L23" s="85">
        <f t="shared" si="1"/>
        <v>226.9</v>
      </c>
      <c r="M23" s="97">
        <f t="shared" si="2"/>
        <v>226.9</v>
      </c>
      <c r="N23" s="95">
        <v>0.25</v>
      </c>
      <c r="O23" s="85">
        <f t="shared" si="3"/>
        <v>227.15</v>
      </c>
    </row>
    <row r="24" spans="1:15" ht="30" customHeight="1">
      <c r="A24" s="72" t="s">
        <v>4</v>
      </c>
      <c r="B24" s="73">
        <f aca="true" t="shared" si="4" ref="B24:G24">SUM(B12:B23)</f>
        <v>4344</v>
      </c>
      <c r="C24" s="74">
        <f t="shared" si="4"/>
        <v>2134.2799999999997</v>
      </c>
      <c r="D24" s="74">
        <f t="shared" si="4"/>
        <v>1986.6399999999999</v>
      </c>
      <c r="E24" s="74">
        <f t="shared" si="4"/>
        <v>7947.62</v>
      </c>
      <c r="F24" s="74">
        <f t="shared" si="4"/>
        <v>5558.2</v>
      </c>
      <c r="G24" s="74">
        <f t="shared" si="4"/>
        <v>29.23</v>
      </c>
      <c r="H24" s="74">
        <f t="shared" si="0"/>
        <v>17655.97</v>
      </c>
      <c r="I24" s="74">
        <f>SUM(I12:I23)</f>
        <v>14029.06</v>
      </c>
      <c r="J24" s="74">
        <f>SUM(J12:J23)</f>
        <v>26093.789999999997</v>
      </c>
      <c r="K24" s="74">
        <f>SUM(K12:K23)</f>
        <v>13186.82</v>
      </c>
      <c r="L24" s="74">
        <f t="shared" si="1"/>
        <v>53309.67</v>
      </c>
      <c r="M24" s="74">
        <f t="shared" si="2"/>
        <v>70965.64</v>
      </c>
      <c r="N24" s="74">
        <f>SUM(N12:N23)</f>
        <v>8109.940000000001</v>
      </c>
      <c r="O24" s="75">
        <f t="shared" si="3"/>
        <v>79075.58</v>
      </c>
    </row>
    <row r="25" ht="24.75" customHeight="1"/>
    <row r="26" ht="24.75" customHeight="1"/>
  </sheetData>
  <sheetProtection/>
  <mergeCells count="14">
    <mergeCell ref="A4:N4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3" customWidth="1"/>
    <col min="2" max="2" width="16.57421875" style="4" customWidth="1"/>
    <col min="3" max="3" width="11.00390625" style="5" customWidth="1"/>
    <col min="4" max="4" width="9.140625" style="5" customWidth="1"/>
    <col min="5" max="5" width="12.421875" style="5" customWidth="1"/>
    <col min="6" max="6" width="15.421875" style="5" customWidth="1"/>
    <col min="7" max="8" width="11.00390625" style="5" customWidth="1"/>
    <col min="9" max="9" width="16.140625" style="5" customWidth="1"/>
    <col min="10" max="10" width="17.140625" style="5" customWidth="1"/>
    <col min="11" max="11" width="14.421875" style="5" customWidth="1"/>
    <col min="12" max="12" width="13.00390625" style="5" bestFit="1" customWidth="1"/>
    <col min="13" max="13" width="16.00390625" style="5" customWidth="1"/>
    <col min="14" max="14" width="19.57421875" style="9" customWidth="1"/>
    <col min="15" max="15" width="17.421875" style="3" customWidth="1"/>
    <col min="16" max="16384" width="11.421875" style="3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34.5" customHeight="1">
      <c r="A5" s="10" t="s">
        <v>32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34.5" customHeight="1">
      <c r="A6" s="10" t="s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2:14" ht="34.5" customHeight="1">
      <c r="L7" s="3"/>
      <c r="M7" s="3"/>
      <c r="N7" s="3"/>
    </row>
    <row r="8" spans="1:15" s="40" customFormat="1" ht="24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40" customFormat="1" ht="25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40" customFormat="1" ht="24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40" customFormat="1" ht="34.5" customHeight="1">
      <c r="A11" s="178"/>
      <c r="B11" s="179"/>
      <c r="C11" s="76" t="s">
        <v>79</v>
      </c>
      <c r="D11" s="76" t="s">
        <v>80</v>
      </c>
      <c r="E11" s="76" t="s">
        <v>81</v>
      </c>
      <c r="F11" s="177"/>
      <c r="G11" s="177"/>
      <c r="H11" s="177"/>
      <c r="I11" s="177"/>
      <c r="J11" s="177"/>
      <c r="K11" s="177"/>
      <c r="L11" s="177"/>
      <c r="M11" s="180"/>
      <c r="N11" s="180"/>
      <c r="O11" s="176"/>
    </row>
    <row r="12" spans="1:15" ht="30" customHeight="1">
      <c r="A12" s="86" t="s">
        <v>13</v>
      </c>
      <c r="B12" s="78">
        <v>16</v>
      </c>
      <c r="C12" s="87">
        <v>0</v>
      </c>
      <c r="D12" s="79">
        <v>0</v>
      </c>
      <c r="E12" s="87">
        <v>0</v>
      </c>
      <c r="F12" s="79">
        <v>0</v>
      </c>
      <c r="G12" s="87">
        <v>0</v>
      </c>
      <c r="H12" s="88">
        <f aca="true" t="shared" si="0" ref="H12:H23">SUM(C12:G12)</f>
        <v>0</v>
      </c>
      <c r="I12" s="88">
        <v>0</v>
      </c>
      <c r="J12" s="79">
        <v>8.64</v>
      </c>
      <c r="K12" s="87">
        <v>0.49</v>
      </c>
      <c r="L12" s="79">
        <f aca="true" t="shared" si="1" ref="L12:L23">SUM(I12:K12)</f>
        <v>9.13</v>
      </c>
      <c r="M12" s="89">
        <f aca="true" t="shared" si="2" ref="M12:M23">SUM(H12+L12)</f>
        <v>9.13</v>
      </c>
      <c r="N12" s="87">
        <v>0</v>
      </c>
      <c r="O12" s="79">
        <f aca="true" t="shared" si="3" ref="O12:O23">SUM(M12:N12)</f>
        <v>9.13</v>
      </c>
    </row>
    <row r="13" spans="1:15" ht="30" customHeight="1">
      <c r="A13" s="90" t="s">
        <v>14</v>
      </c>
      <c r="B13" s="81">
        <v>52</v>
      </c>
      <c r="C13" s="91">
        <v>0</v>
      </c>
      <c r="D13" s="82">
        <v>0</v>
      </c>
      <c r="E13" s="91">
        <v>0</v>
      </c>
      <c r="F13" s="82">
        <v>0.06</v>
      </c>
      <c r="G13" s="91">
        <v>2.5</v>
      </c>
      <c r="H13" s="92">
        <f t="shared" si="0"/>
        <v>2.56</v>
      </c>
      <c r="I13" s="92">
        <v>4.15</v>
      </c>
      <c r="J13" s="82">
        <v>45.8</v>
      </c>
      <c r="K13" s="91">
        <v>352.78</v>
      </c>
      <c r="L13" s="82">
        <f t="shared" si="1"/>
        <v>402.72999999999996</v>
      </c>
      <c r="M13" s="93">
        <f t="shared" si="2"/>
        <v>405.28999999999996</v>
      </c>
      <c r="N13" s="91">
        <v>1.02</v>
      </c>
      <c r="O13" s="82">
        <f t="shared" si="3"/>
        <v>406.30999999999995</v>
      </c>
    </row>
    <row r="14" spans="1:15" ht="30" customHeight="1">
      <c r="A14" s="90" t="s">
        <v>15</v>
      </c>
      <c r="B14" s="81">
        <v>832</v>
      </c>
      <c r="C14" s="91">
        <v>211.84</v>
      </c>
      <c r="D14" s="82">
        <v>1.76</v>
      </c>
      <c r="E14" s="91">
        <v>3.11</v>
      </c>
      <c r="F14" s="82">
        <v>329.23</v>
      </c>
      <c r="G14" s="91">
        <v>0</v>
      </c>
      <c r="H14" s="92">
        <f t="shared" si="0"/>
        <v>545.94</v>
      </c>
      <c r="I14" s="92">
        <v>993.79</v>
      </c>
      <c r="J14" s="82">
        <v>1266.96</v>
      </c>
      <c r="K14" s="91">
        <v>2632.66</v>
      </c>
      <c r="L14" s="82">
        <f t="shared" si="1"/>
        <v>4893.41</v>
      </c>
      <c r="M14" s="93">
        <f t="shared" si="2"/>
        <v>5439.35</v>
      </c>
      <c r="N14" s="91">
        <v>43.66</v>
      </c>
      <c r="O14" s="82">
        <f t="shared" si="3"/>
        <v>5483.01</v>
      </c>
    </row>
    <row r="15" spans="1:15" ht="30" customHeight="1">
      <c r="A15" s="90" t="s">
        <v>16</v>
      </c>
      <c r="B15" s="81">
        <v>518</v>
      </c>
      <c r="C15" s="91">
        <v>0</v>
      </c>
      <c r="D15" s="82">
        <v>0</v>
      </c>
      <c r="E15" s="91">
        <v>0</v>
      </c>
      <c r="F15" s="82">
        <v>29.54</v>
      </c>
      <c r="G15" s="91">
        <v>1.71</v>
      </c>
      <c r="H15" s="92">
        <f t="shared" si="0"/>
        <v>31.25</v>
      </c>
      <c r="I15" s="92">
        <v>98.33</v>
      </c>
      <c r="J15" s="82">
        <v>392.2</v>
      </c>
      <c r="K15" s="91">
        <v>1137.44</v>
      </c>
      <c r="L15" s="82">
        <f t="shared" si="1"/>
        <v>1627.97</v>
      </c>
      <c r="M15" s="93">
        <f t="shared" si="2"/>
        <v>1659.22</v>
      </c>
      <c r="N15" s="91">
        <v>6.48</v>
      </c>
      <c r="O15" s="82">
        <f t="shared" si="3"/>
        <v>1665.7</v>
      </c>
    </row>
    <row r="16" spans="1:15" ht="30" customHeight="1">
      <c r="A16" s="90" t="s">
        <v>17</v>
      </c>
      <c r="B16" s="81">
        <v>183</v>
      </c>
      <c r="C16" s="91">
        <v>3</v>
      </c>
      <c r="D16" s="82">
        <v>2.22</v>
      </c>
      <c r="E16" s="91">
        <v>0.3</v>
      </c>
      <c r="F16" s="82">
        <v>38.54</v>
      </c>
      <c r="G16" s="91">
        <v>0.6</v>
      </c>
      <c r="H16" s="92">
        <f t="shared" si="0"/>
        <v>44.660000000000004</v>
      </c>
      <c r="I16" s="92">
        <v>80.9</v>
      </c>
      <c r="J16" s="82">
        <v>466.22</v>
      </c>
      <c r="K16" s="91">
        <v>411.5</v>
      </c>
      <c r="L16" s="82">
        <f t="shared" si="1"/>
        <v>958.62</v>
      </c>
      <c r="M16" s="93">
        <f t="shared" si="2"/>
        <v>1003.28</v>
      </c>
      <c r="N16" s="91">
        <v>38.5</v>
      </c>
      <c r="O16" s="82">
        <f t="shared" si="3"/>
        <v>1041.78</v>
      </c>
    </row>
    <row r="17" spans="1:15" ht="30" customHeight="1">
      <c r="A17" s="90" t="s">
        <v>18</v>
      </c>
      <c r="B17" s="81">
        <v>353</v>
      </c>
      <c r="C17" s="91">
        <v>78.46</v>
      </c>
      <c r="D17" s="82">
        <v>12.5</v>
      </c>
      <c r="E17" s="91">
        <v>47.05</v>
      </c>
      <c r="F17" s="82">
        <v>24.17</v>
      </c>
      <c r="G17" s="91">
        <v>0.75</v>
      </c>
      <c r="H17" s="92">
        <f t="shared" si="0"/>
        <v>162.93</v>
      </c>
      <c r="I17" s="92">
        <v>160.85</v>
      </c>
      <c r="J17" s="82">
        <v>553.31</v>
      </c>
      <c r="K17" s="91">
        <v>806.95</v>
      </c>
      <c r="L17" s="82">
        <f t="shared" si="1"/>
        <v>1521.1100000000001</v>
      </c>
      <c r="M17" s="93">
        <f t="shared" si="2"/>
        <v>1684.0400000000002</v>
      </c>
      <c r="N17" s="91">
        <v>116.71</v>
      </c>
      <c r="O17" s="82">
        <f t="shared" si="3"/>
        <v>1800.7500000000002</v>
      </c>
    </row>
    <row r="18" spans="1:15" ht="30" customHeight="1">
      <c r="A18" s="90" t="s">
        <v>19</v>
      </c>
      <c r="B18" s="81">
        <v>753</v>
      </c>
      <c r="C18" s="91">
        <v>417.33</v>
      </c>
      <c r="D18" s="82">
        <v>116.22</v>
      </c>
      <c r="E18" s="91">
        <v>40.82</v>
      </c>
      <c r="F18" s="82">
        <v>132.68</v>
      </c>
      <c r="G18" s="91">
        <v>4.73</v>
      </c>
      <c r="H18" s="92">
        <f t="shared" si="0"/>
        <v>711.78</v>
      </c>
      <c r="I18" s="92">
        <v>113.91</v>
      </c>
      <c r="J18" s="82">
        <v>2084.41</v>
      </c>
      <c r="K18" s="91">
        <v>1393.5</v>
      </c>
      <c r="L18" s="82">
        <f t="shared" si="1"/>
        <v>3591.8199999999997</v>
      </c>
      <c r="M18" s="93">
        <f t="shared" si="2"/>
        <v>4303.599999999999</v>
      </c>
      <c r="N18" s="91">
        <v>432.38</v>
      </c>
      <c r="O18" s="82">
        <f t="shared" si="3"/>
        <v>4735.98</v>
      </c>
    </row>
    <row r="19" spans="1:15" ht="30" customHeight="1">
      <c r="A19" s="90" t="s">
        <v>20</v>
      </c>
      <c r="B19" s="81">
        <v>452</v>
      </c>
      <c r="C19" s="91">
        <v>287.03</v>
      </c>
      <c r="D19" s="82">
        <v>23.76</v>
      </c>
      <c r="E19" s="91">
        <v>23.61</v>
      </c>
      <c r="F19" s="82">
        <v>111.3</v>
      </c>
      <c r="G19" s="91">
        <v>0.3</v>
      </c>
      <c r="H19" s="92">
        <f t="shared" si="0"/>
        <v>446</v>
      </c>
      <c r="I19" s="92">
        <v>198.91</v>
      </c>
      <c r="J19" s="82">
        <v>212.74</v>
      </c>
      <c r="K19" s="91">
        <v>439.9</v>
      </c>
      <c r="L19" s="82">
        <f t="shared" si="1"/>
        <v>851.55</v>
      </c>
      <c r="M19" s="93">
        <f t="shared" si="2"/>
        <v>1297.55</v>
      </c>
      <c r="N19" s="91">
        <v>1095.02</v>
      </c>
      <c r="O19" s="82">
        <f t="shared" si="3"/>
        <v>2392.5699999999997</v>
      </c>
    </row>
    <row r="20" spans="1:15" ht="30" customHeight="1">
      <c r="A20" s="90" t="s">
        <v>38</v>
      </c>
      <c r="B20" s="81">
        <v>107</v>
      </c>
      <c r="C20" s="91">
        <v>4.5</v>
      </c>
      <c r="D20" s="82">
        <v>0</v>
      </c>
      <c r="E20" s="91">
        <v>0</v>
      </c>
      <c r="F20" s="82">
        <v>19.8</v>
      </c>
      <c r="G20" s="91">
        <v>5</v>
      </c>
      <c r="H20" s="92">
        <f t="shared" si="0"/>
        <v>29.3</v>
      </c>
      <c r="I20" s="92">
        <v>509.5</v>
      </c>
      <c r="J20" s="82">
        <v>393.89</v>
      </c>
      <c r="K20" s="91">
        <v>249.65</v>
      </c>
      <c r="L20" s="82">
        <f t="shared" si="1"/>
        <v>1153.04</v>
      </c>
      <c r="M20" s="93">
        <f t="shared" si="2"/>
        <v>1182.34</v>
      </c>
      <c r="N20" s="91">
        <v>228.5</v>
      </c>
      <c r="O20" s="82">
        <f t="shared" si="3"/>
        <v>1410.84</v>
      </c>
    </row>
    <row r="21" spans="1:15" ht="30" customHeight="1">
      <c r="A21" s="90" t="s">
        <v>21</v>
      </c>
      <c r="B21" s="81">
        <v>444</v>
      </c>
      <c r="C21" s="91">
        <v>22.5</v>
      </c>
      <c r="D21" s="82">
        <v>0</v>
      </c>
      <c r="E21" s="91">
        <v>0</v>
      </c>
      <c r="F21" s="82">
        <v>214</v>
      </c>
      <c r="G21" s="91">
        <v>0</v>
      </c>
      <c r="H21" s="92">
        <f t="shared" si="0"/>
        <v>236.5</v>
      </c>
      <c r="I21" s="92">
        <v>33664.5</v>
      </c>
      <c r="J21" s="82">
        <v>3446.35</v>
      </c>
      <c r="K21" s="91">
        <v>632.36</v>
      </c>
      <c r="L21" s="82">
        <f t="shared" si="1"/>
        <v>37743.21</v>
      </c>
      <c r="M21" s="93">
        <f t="shared" si="2"/>
        <v>37979.71</v>
      </c>
      <c r="N21" s="91">
        <v>804.4</v>
      </c>
      <c r="O21" s="82">
        <f t="shared" si="3"/>
        <v>38784.11</v>
      </c>
    </row>
    <row r="22" spans="1:15" ht="30" customHeight="1">
      <c r="A22" s="90" t="s">
        <v>22</v>
      </c>
      <c r="B22" s="81">
        <v>50</v>
      </c>
      <c r="C22" s="91">
        <v>0</v>
      </c>
      <c r="D22" s="82">
        <v>0</v>
      </c>
      <c r="E22" s="91">
        <v>0</v>
      </c>
      <c r="F22" s="82">
        <v>0</v>
      </c>
      <c r="G22" s="91">
        <v>0</v>
      </c>
      <c r="H22" s="92">
        <f t="shared" si="0"/>
        <v>0</v>
      </c>
      <c r="I22" s="92">
        <v>25265.56</v>
      </c>
      <c r="J22" s="82">
        <v>890.4</v>
      </c>
      <c r="K22" s="91">
        <v>4041.02</v>
      </c>
      <c r="L22" s="82">
        <f t="shared" si="1"/>
        <v>30196.980000000003</v>
      </c>
      <c r="M22" s="93">
        <f t="shared" si="2"/>
        <v>30196.980000000003</v>
      </c>
      <c r="N22" s="91">
        <v>0</v>
      </c>
      <c r="O22" s="82">
        <f t="shared" si="3"/>
        <v>30196.980000000003</v>
      </c>
    </row>
    <row r="23" spans="1:15" ht="30" customHeight="1">
      <c r="A23" s="94" t="s">
        <v>23</v>
      </c>
      <c r="B23" s="84">
        <v>19</v>
      </c>
      <c r="C23" s="95">
        <v>0</v>
      </c>
      <c r="D23" s="85">
        <v>0</v>
      </c>
      <c r="E23" s="95">
        <v>0</v>
      </c>
      <c r="F23" s="85">
        <v>0</v>
      </c>
      <c r="G23" s="95">
        <v>0</v>
      </c>
      <c r="H23" s="96">
        <f t="shared" si="0"/>
        <v>0</v>
      </c>
      <c r="I23" s="96">
        <v>3.25</v>
      </c>
      <c r="J23" s="85">
        <v>8.08</v>
      </c>
      <c r="K23" s="95">
        <v>9.55</v>
      </c>
      <c r="L23" s="85">
        <f t="shared" si="1"/>
        <v>20.880000000000003</v>
      </c>
      <c r="M23" s="97">
        <f t="shared" si="2"/>
        <v>20.880000000000003</v>
      </c>
      <c r="N23" s="95">
        <v>0</v>
      </c>
      <c r="O23" s="85">
        <f t="shared" si="3"/>
        <v>20.880000000000003</v>
      </c>
    </row>
    <row r="24" spans="1:15" ht="30" customHeight="1">
      <c r="A24" s="72" t="s">
        <v>4</v>
      </c>
      <c r="B24" s="73">
        <f aca="true" t="shared" si="4" ref="B24:G24">SUM(B12:B23)</f>
        <v>3779</v>
      </c>
      <c r="C24" s="74">
        <f t="shared" si="4"/>
        <v>1024.6599999999999</v>
      </c>
      <c r="D24" s="74">
        <f t="shared" si="4"/>
        <v>156.45999999999998</v>
      </c>
      <c r="E24" s="74">
        <f t="shared" si="4"/>
        <v>114.89</v>
      </c>
      <c r="F24" s="74">
        <f t="shared" si="4"/>
        <v>899.3199999999999</v>
      </c>
      <c r="G24" s="74">
        <f t="shared" si="4"/>
        <v>15.59</v>
      </c>
      <c r="H24" s="74">
        <f>SUM(C24:G24)</f>
        <v>2210.92</v>
      </c>
      <c r="I24" s="74">
        <f>SUM(I12:I23)</f>
        <v>61093.649999999994</v>
      </c>
      <c r="J24" s="74">
        <f>SUM(J12:J23)</f>
        <v>9769</v>
      </c>
      <c r="K24" s="74">
        <f>SUM(K12:K23)</f>
        <v>12107.799999999997</v>
      </c>
      <c r="L24" s="74">
        <f>SUM(I24:K24)</f>
        <v>82970.45</v>
      </c>
      <c r="M24" s="74">
        <f>SUM(H24+L24)</f>
        <v>85181.37</v>
      </c>
      <c r="N24" s="74">
        <f>SUM(N12:N23)</f>
        <v>2766.67</v>
      </c>
      <c r="O24" s="75">
        <f>SUM(M24:N24)</f>
        <v>87948.04</v>
      </c>
    </row>
    <row r="25" ht="24.75" customHeight="1"/>
    <row r="26" ht="24.75" customHeight="1"/>
  </sheetData>
  <sheetProtection/>
  <mergeCells count="14">
    <mergeCell ref="A4:N4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3" customWidth="1"/>
    <col min="2" max="2" width="16.28125" style="4" customWidth="1"/>
    <col min="3" max="3" width="9.28125" style="5" customWidth="1"/>
    <col min="4" max="4" width="11.57421875" style="5" customWidth="1"/>
    <col min="5" max="5" width="12.421875" style="5" customWidth="1"/>
    <col min="6" max="6" width="15.8515625" style="5" customWidth="1"/>
    <col min="7" max="7" width="10.8515625" style="5" customWidth="1"/>
    <col min="8" max="8" width="12.00390625" style="5" customWidth="1"/>
    <col min="9" max="10" width="16.7109375" style="5" customWidth="1"/>
    <col min="11" max="11" width="13.7109375" style="5" customWidth="1"/>
    <col min="12" max="12" width="13.421875" style="5" customWidth="1"/>
    <col min="13" max="13" width="16.00390625" style="5" customWidth="1"/>
    <col min="14" max="14" width="18.8515625" style="9" customWidth="1"/>
    <col min="15" max="15" width="17.140625" style="3" customWidth="1"/>
    <col min="16" max="16384" width="11.421875" style="3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4" t="s">
        <v>0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34.5" customHeight="1">
      <c r="A5" s="10" t="s">
        <v>33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34.5" customHeight="1">
      <c r="A6" s="10" t="s">
        <v>34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2:14" ht="34.5" customHeight="1">
      <c r="L7" s="3"/>
      <c r="M7" s="3"/>
      <c r="N7" s="3"/>
    </row>
    <row r="8" spans="1:15" s="40" customFormat="1" ht="34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40" customFormat="1" ht="34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40" customFormat="1" ht="34.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40" customFormat="1" ht="34.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28</v>
      </c>
      <c r="C12" s="87">
        <v>0</v>
      </c>
      <c r="D12" s="79">
        <v>0</v>
      </c>
      <c r="E12" s="87">
        <v>0</v>
      </c>
      <c r="F12" s="79">
        <v>0</v>
      </c>
      <c r="G12" s="87">
        <v>0</v>
      </c>
      <c r="H12" s="88">
        <f aca="true" t="shared" si="0" ref="H12:H23">SUM(C12:G12)</f>
        <v>0</v>
      </c>
      <c r="I12" s="88">
        <v>0</v>
      </c>
      <c r="J12" s="79">
        <v>3.07</v>
      </c>
      <c r="K12" s="87">
        <v>9.73</v>
      </c>
      <c r="L12" s="79">
        <f aca="true" t="shared" si="1" ref="L12:L23">SUM(I12:K12)</f>
        <v>12.8</v>
      </c>
      <c r="M12" s="89">
        <f aca="true" t="shared" si="2" ref="M12:M23">SUM(H12+L12)</f>
        <v>12.8</v>
      </c>
      <c r="N12" s="87">
        <v>0</v>
      </c>
      <c r="O12" s="79">
        <f aca="true" t="shared" si="3" ref="O12:O23">SUM(M12:N12)</f>
        <v>12.8</v>
      </c>
    </row>
    <row r="13" spans="1:15" ht="30" customHeight="1">
      <c r="A13" s="90" t="s">
        <v>14</v>
      </c>
      <c r="B13" s="81">
        <v>124</v>
      </c>
      <c r="C13" s="91">
        <v>0</v>
      </c>
      <c r="D13" s="82">
        <v>0</v>
      </c>
      <c r="E13" s="91">
        <v>0</v>
      </c>
      <c r="F13" s="82">
        <v>1.16</v>
      </c>
      <c r="G13" s="91">
        <v>0</v>
      </c>
      <c r="H13" s="92">
        <f t="shared" si="0"/>
        <v>1.16</v>
      </c>
      <c r="I13" s="92">
        <v>10.43</v>
      </c>
      <c r="J13" s="82">
        <v>43.68</v>
      </c>
      <c r="K13" s="91">
        <v>126.67</v>
      </c>
      <c r="L13" s="82">
        <f t="shared" si="1"/>
        <v>180.78</v>
      </c>
      <c r="M13" s="93">
        <f t="shared" si="2"/>
        <v>181.94</v>
      </c>
      <c r="N13" s="91">
        <v>0.1</v>
      </c>
      <c r="O13" s="82">
        <f t="shared" si="3"/>
        <v>182.04</v>
      </c>
    </row>
    <row r="14" spans="1:15" ht="30" customHeight="1">
      <c r="A14" s="90" t="s">
        <v>15</v>
      </c>
      <c r="B14" s="81">
        <v>629</v>
      </c>
      <c r="C14" s="91">
        <v>184.01</v>
      </c>
      <c r="D14" s="82">
        <v>57.7</v>
      </c>
      <c r="E14" s="91">
        <v>175.37</v>
      </c>
      <c r="F14" s="82">
        <v>239.23</v>
      </c>
      <c r="G14" s="91">
        <v>0</v>
      </c>
      <c r="H14" s="92">
        <f t="shared" si="0"/>
        <v>656.31</v>
      </c>
      <c r="I14" s="92">
        <v>1316.15</v>
      </c>
      <c r="J14" s="82">
        <v>1368.93</v>
      </c>
      <c r="K14" s="91">
        <v>1326.92</v>
      </c>
      <c r="L14" s="82">
        <f t="shared" si="1"/>
        <v>4012</v>
      </c>
      <c r="M14" s="93">
        <f t="shared" si="2"/>
        <v>4668.3099999999995</v>
      </c>
      <c r="N14" s="91">
        <v>45.25</v>
      </c>
      <c r="O14" s="82">
        <f t="shared" si="3"/>
        <v>4713.5599999999995</v>
      </c>
    </row>
    <row r="15" spans="1:15" ht="30" customHeight="1">
      <c r="A15" s="90" t="s">
        <v>16</v>
      </c>
      <c r="B15" s="81">
        <v>381</v>
      </c>
      <c r="C15" s="91">
        <v>0</v>
      </c>
      <c r="D15" s="82">
        <v>0</v>
      </c>
      <c r="E15" s="91">
        <v>0</v>
      </c>
      <c r="F15" s="82">
        <v>48.53</v>
      </c>
      <c r="G15" s="91">
        <v>0.4</v>
      </c>
      <c r="H15" s="92">
        <f t="shared" si="0"/>
        <v>48.93</v>
      </c>
      <c r="I15" s="92">
        <v>178.03</v>
      </c>
      <c r="J15" s="82">
        <v>472.11</v>
      </c>
      <c r="K15" s="91">
        <v>931.04</v>
      </c>
      <c r="L15" s="82">
        <f t="shared" si="1"/>
        <v>1581.1799999999998</v>
      </c>
      <c r="M15" s="93">
        <f t="shared" si="2"/>
        <v>1630.11</v>
      </c>
      <c r="N15" s="91">
        <v>12.38</v>
      </c>
      <c r="O15" s="82">
        <f t="shared" si="3"/>
        <v>1642.49</v>
      </c>
    </row>
    <row r="16" spans="1:15" ht="30" customHeight="1">
      <c r="A16" s="90" t="s">
        <v>17</v>
      </c>
      <c r="B16" s="81">
        <v>289</v>
      </c>
      <c r="C16" s="91">
        <v>17.6</v>
      </c>
      <c r="D16" s="82">
        <v>7.18</v>
      </c>
      <c r="E16" s="91">
        <v>1.3</v>
      </c>
      <c r="F16" s="82">
        <v>58.28</v>
      </c>
      <c r="G16" s="91">
        <v>2.15</v>
      </c>
      <c r="H16" s="92">
        <f t="shared" si="0"/>
        <v>86.51</v>
      </c>
      <c r="I16" s="92">
        <v>1120.96</v>
      </c>
      <c r="J16" s="82">
        <v>1582.55</v>
      </c>
      <c r="K16" s="91">
        <v>875.35</v>
      </c>
      <c r="L16" s="82">
        <f t="shared" si="1"/>
        <v>3578.86</v>
      </c>
      <c r="M16" s="93">
        <f t="shared" si="2"/>
        <v>3665.3700000000003</v>
      </c>
      <c r="N16" s="91">
        <v>175.11</v>
      </c>
      <c r="O16" s="82">
        <f t="shared" si="3"/>
        <v>3840.4800000000005</v>
      </c>
    </row>
    <row r="17" spans="1:15" ht="30" customHeight="1">
      <c r="A17" s="90" t="s">
        <v>18</v>
      </c>
      <c r="B17" s="81">
        <v>475</v>
      </c>
      <c r="C17" s="91">
        <v>166.25</v>
      </c>
      <c r="D17" s="82">
        <v>35.7</v>
      </c>
      <c r="E17" s="91">
        <v>27.21</v>
      </c>
      <c r="F17" s="82">
        <v>30.53</v>
      </c>
      <c r="G17" s="91">
        <v>0</v>
      </c>
      <c r="H17" s="92">
        <f t="shared" si="0"/>
        <v>259.69</v>
      </c>
      <c r="I17" s="92">
        <v>357.92</v>
      </c>
      <c r="J17" s="82">
        <v>570.76</v>
      </c>
      <c r="K17" s="91">
        <v>746.74</v>
      </c>
      <c r="L17" s="82">
        <f t="shared" si="1"/>
        <v>1675.42</v>
      </c>
      <c r="M17" s="93">
        <f t="shared" si="2"/>
        <v>1935.1100000000001</v>
      </c>
      <c r="N17" s="91">
        <v>346.52</v>
      </c>
      <c r="O17" s="82">
        <f t="shared" si="3"/>
        <v>2281.63</v>
      </c>
    </row>
    <row r="18" spans="1:15" ht="30" customHeight="1">
      <c r="A18" s="90" t="s">
        <v>19</v>
      </c>
      <c r="B18" s="81">
        <v>885</v>
      </c>
      <c r="C18" s="91">
        <v>408.1</v>
      </c>
      <c r="D18" s="82">
        <v>3076.32</v>
      </c>
      <c r="E18" s="91">
        <v>79.37</v>
      </c>
      <c r="F18" s="82">
        <v>1442.98</v>
      </c>
      <c r="G18" s="91">
        <v>4.9</v>
      </c>
      <c r="H18" s="92">
        <f t="shared" si="0"/>
        <v>5011.67</v>
      </c>
      <c r="I18" s="92">
        <v>1383.44</v>
      </c>
      <c r="J18" s="82">
        <v>5190.17</v>
      </c>
      <c r="K18" s="91">
        <v>2566.3</v>
      </c>
      <c r="L18" s="82">
        <f t="shared" si="1"/>
        <v>9139.91</v>
      </c>
      <c r="M18" s="93">
        <f t="shared" si="2"/>
        <v>14151.58</v>
      </c>
      <c r="N18" s="91">
        <v>1572.47</v>
      </c>
      <c r="O18" s="82">
        <f t="shared" si="3"/>
        <v>15724.05</v>
      </c>
    </row>
    <row r="19" spans="1:15" ht="30" customHeight="1">
      <c r="A19" s="90" t="s">
        <v>20</v>
      </c>
      <c r="B19" s="81">
        <v>494</v>
      </c>
      <c r="C19" s="91">
        <v>162.46</v>
      </c>
      <c r="D19" s="82">
        <v>24.18</v>
      </c>
      <c r="E19" s="91">
        <v>133.94</v>
      </c>
      <c r="F19" s="82">
        <v>136.49</v>
      </c>
      <c r="G19" s="91">
        <v>3.45</v>
      </c>
      <c r="H19" s="92">
        <f t="shared" si="0"/>
        <v>460.52000000000004</v>
      </c>
      <c r="I19" s="92">
        <v>573.04</v>
      </c>
      <c r="J19" s="82">
        <v>297.32</v>
      </c>
      <c r="K19" s="91">
        <v>388.01</v>
      </c>
      <c r="L19" s="82">
        <f t="shared" si="1"/>
        <v>1258.37</v>
      </c>
      <c r="M19" s="93">
        <f t="shared" si="2"/>
        <v>1718.8899999999999</v>
      </c>
      <c r="N19" s="91">
        <v>1425.76</v>
      </c>
      <c r="O19" s="82">
        <f t="shared" si="3"/>
        <v>3144.6499999999996</v>
      </c>
    </row>
    <row r="20" spans="1:15" ht="30" customHeight="1">
      <c r="A20" s="90" t="s">
        <v>38</v>
      </c>
      <c r="B20" s="81">
        <v>42</v>
      </c>
      <c r="C20" s="91">
        <v>5.8</v>
      </c>
      <c r="D20" s="82">
        <v>8.25</v>
      </c>
      <c r="E20" s="91">
        <v>0</v>
      </c>
      <c r="F20" s="82">
        <v>10.75</v>
      </c>
      <c r="G20" s="91">
        <v>7.5</v>
      </c>
      <c r="H20" s="92">
        <f t="shared" si="0"/>
        <v>32.3</v>
      </c>
      <c r="I20" s="92">
        <v>4.9</v>
      </c>
      <c r="J20" s="82">
        <v>30.6</v>
      </c>
      <c r="K20" s="91">
        <v>0.95</v>
      </c>
      <c r="L20" s="82">
        <f t="shared" si="1"/>
        <v>36.45</v>
      </c>
      <c r="M20" s="93">
        <f t="shared" si="2"/>
        <v>68.75</v>
      </c>
      <c r="N20" s="91">
        <v>34.56</v>
      </c>
      <c r="O20" s="82">
        <f t="shared" si="3"/>
        <v>103.31</v>
      </c>
    </row>
    <row r="21" spans="1:15" ht="30" customHeight="1">
      <c r="A21" s="90" t="s">
        <v>21</v>
      </c>
      <c r="B21" s="81">
        <v>215</v>
      </c>
      <c r="C21" s="91">
        <v>5.45</v>
      </c>
      <c r="D21" s="82">
        <v>0.6</v>
      </c>
      <c r="E21" s="91">
        <v>0</v>
      </c>
      <c r="F21" s="82">
        <v>3.6</v>
      </c>
      <c r="G21" s="91">
        <v>1.7</v>
      </c>
      <c r="H21" s="92">
        <f t="shared" si="0"/>
        <v>11.35</v>
      </c>
      <c r="I21" s="92">
        <v>437.15</v>
      </c>
      <c r="J21" s="82">
        <v>195.63</v>
      </c>
      <c r="K21" s="91">
        <v>3.15</v>
      </c>
      <c r="L21" s="82">
        <f t="shared" si="1"/>
        <v>635.93</v>
      </c>
      <c r="M21" s="93">
        <f t="shared" si="2"/>
        <v>647.28</v>
      </c>
      <c r="N21" s="91">
        <v>18</v>
      </c>
      <c r="O21" s="82">
        <f t="shared" si="3"/>
        <v>665.28</v>
      </c>
    </row>
    <row r="22" spans="1:15" ht="30" customHeight="1">
      <c r="A22" s="90" t="s">
        <v>22</v>
      </c>
      <c r="B22" s="81">
        <v>20</v>
      </c>
      <c r="C22" s="91">
        <v>0</v>
      </c>
      <c r="D22" s="82">
        <v>0</v>
      </c>
      <c r="E22" s="91">
        <v>0</v>
      </c>
      <c r="F22" s="82">
        <v>0</v>
      </c>
      <c r="G22" s="91">
        <v>0</v>
      </c>
      <c r="H22" s="92">
        <f t="shared" si="0"/>
        <v>0</v>
      </c>
      <c r="I22" s="92">
        <v>8.7</v>
      </c>
      <c r="J22" s="82">
        <v>65.51</v>
      </c>
      <c r="K22" s="91">
        <v>53.71</v>
      </c>
      <c r="L22" s="82">
        <f t="shared" si="1"/>
        <v>127.92000000000002</v>
      </c>
      <c r="M22" s="93">
        <f t="shared" si="2"/>
        <v>127.92000000000002</v>
      </c>
      <c r="N22" s="91">
        <v>0.01</v>
      </c>
      <c r="O22" s="82">
        <f t="shared" si="3"/>
        <v>127.93000000000002</v>
      </c>
    </row>
    <row r="23" spans="1:15" ht="30" customHeight="1">
      <c r="A23" s="94" t="s">
        <v>23</v>
      </c>
      <c r="B23" s="84">
        <v>25</v>
      </c>
      <c r="C23" s="95">
        <v>0</v>
      </c>
      <c r="D23" s="85">
        <v>0</v>
      </c>
      <c r="E23" s="95">
        <v>0</v>
      </c>
      <c r="F23" s="85">
        <v>0</v>
      </c>
      <c r="G23" s="95">
        <v>0</v>
      </c>
      <c r="H23" s="96">
        <f t="shared" si="0"/>
        <v>0</v>
      </c>
      <c r="I23" s="96">
        <v>88.7</v>
      </c>
      <c r="J23" s="85">
        <v>1.56</v>
      </c>
      <c r="K23" s="95">
        <v>9.99</v>
      </c>
      <c r="L23" s="85">
        <f t="shared" si="1"/>
        <v>100.25</v>
      </c>
      <c r="M23" s="97">
        <f t="shared" si="2"/>
        <v>100.25</v>
      </c>
      <c r="N23" s="95">
        <v>0</v>
      </c>
      <c r="O23" s="85">
        <f t="shared" si="3"/>
        <v>100.25</v>
      </c>
    </row>
    <row r="24" spans="1:15" ht="30" customHeight="1">
      <c r="A24" s="72" t="s">
        <v>4</v>
      </c>
      <c r="B24" s="73">
        <f aca="true" t="shared" si="4" ref="B24:O24">SUM(B12:B23)</f>
        <v>3607</v>
      </c>
      <c r="C24" s="74">
        <f t="shared" si="4"/>
        <v>949.6700000000001</v>
      </c>
      <c r="D24" s="74">
        <f>SUM(D12:D23)</f>
        <v>3209.93</v>
      </c>
      <c r="E24" s="74">
        <f>SUM(E12:E23)</f>
        <v>417.19</v>
      </c>
      <c r="F24" s="74">
        <f t="shared" si="4"/>
        <v>1971.55</v>
      </c>
      <c r="G24" s="74">
        <f t="shared" si="4"/>
        <v>20.099999999999998</v>
      </c>
      <c r="H24" s="74">
        <f t="shared" si="4"/>
        <v>6568.440000000001</v>
      </c>
      <c r="I24" s="74">
        <f t="shared" si="4"/>
        <v>5479.419999999999</v>
      </c>
      <c r="J24" s="74">
        <f t="shared" si="4"/>
        <v>9821.89</v>
      </c>
      <c r="K24" s="74">
        <f t="shared" si="4"/>
        <v>7038.5599999999995</v>
      </c>
      <c r="L24" s="74">
        <f t="shared" si="4"/>
        <v>22339.87</v>
      </c>
      <c r="M24" s="74">
        <f t="shared" si="4"/>
        <v>28908.309999999998</v>
      </c>
      <c r="N24" s="74">
        <f t="shared" si="4"/>
        <v>3630.1600000000003</v>
      </c>
      <c r="O24" s="75">
        <f t="shared" si="4"/>
        <v>32538.469999999998</v>
      </c>
    </row>
    <row r="25" ht="24.75" customHeight="1"/>
    <row r="26" ht="24.75" customHeight="1"/>
  </sheetData>
  <sheetProtection/>
  <mergeCells count="13">
    <mergeCell ref="A8:A11"/>
    <mergeCell ref="B8:B11"/>
    <mergeCell ref="M8:M11"/>
    <mergeCell ref="N8:N11"/>
    <mergeCell ref="C10:E10"/>
    <mergeCell ref="G10:G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3" customWidth="1"/>
    <col min="2" max="2" width="16.140625" style="4" customWidth="1"/>
    <col min="3" max="3" width="11.140625" style="5" customWidth="1"/>
    <col min="4" max="4" width="9.140625" style="5" customWidth="1"/>
    <col min="5" max="5" width="12.421875" style="5" customWidth="1"/>
    <col min="6" max="6" width="15.7109375" style="5" customWidth="1"/>
    <col min="7" max="7" width="11.00390625" style="5" customWidth="1"/>
    <col min="8" max="8" width="11.57421875" style="5" customWidth="1"/>
    <col min="9" max="9" width="17.140625" style="5" customWidth="1"/>
    <col min="10" max="10" width="16.7109375" style="5" customWidth="1"/>
    <col min="11" max="11" width="14.140625" style="5" customWidth="1"/>
    <col min="12" max="12" width="12.421875" style="5" bestFit="1" customWidth="1"/>
    <col min="13" max="13" width="16.421875" style="5" customWidth="1"/>
    <col min="14" max="14" width="18.8515625" style="9" customWidth="1"/>
    <col min="15" max="15" width="17.7109375" style="3" customWidth="1"/>
    <col min="16" max="16384" width="11.421875" style="3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5.25" customHeight="1">
      <c r="A4" s="14" t="s">
        <v>0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35.25" customHeight="1">
      <c r="A5" s="10" t="s">
        <v>35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35.25" customHeight="1">
      <c r="A6" s="10" t="s">
        <v>34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2:14" ht="35.25" customHeight="1">
      <c r="L7" s="3"/>
      <c r="M7" s="3"/>
      <c r="N7" s="3"/>
    </row>
    <row r="8" spans="1:15" s="40" customFormat="1" ht="31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40" customFormat="1" ht="29.2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40" customFormat="1" ht="29.2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40" customFormat="1" ht="29.2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31</v>
      </c>
      <c r="C12" s="89">
        <v>0</v>
      </c>
      <c r="D12" s="89">
        <v>0</v>
      </c>
      <c r="E12" s="89">
        <v>0</v>
      </c>
      <c r="F12" s="79">
        <v>0</v>
      </c>
      <c r="G12" s="79">
        <v>0</v>
      </c>
      <c r="H12" s="88">
        <f>SUM(C12:G12)</f>
        <v>0</v>
      </c>
      <c r="I12" s="79">
        <v>0</v>
      </c>
      <c r="J12" s="79">
        <v>34.61</v>
      </c>
      <c r="K12" s="79">
        <v>27.81</v>
      </c>
      <c r="L12" s="79">
        <f>+K12+J12+I12</f>
        <v>62.42</v>
      </c>
      <c r="M12" s="89">
        <f aca="true" t="shared" si="0" ref="M12:M23">SUM(H12+L12)</f>
        <v>62.42</v>
      </c>
      <c r="N12" s="87">
        <v>0</v>
      </c>
      <c r="O12" s="79">
        <f aca="true" t="shared" si="1" ref="O12:O23">SUM(M12:N12)</f>
        <v>62.42</v>
      </c>
    </row>
    <row r="13" spans="1:15" ht="30" customHeight="1">
      <c r="A13" s="90" t="s">
        <v>14</v>
      </c>
      <c r="B13" s="81">
        <v>23</v>
      </c>
      <c r="C13" s="93">
        <v>0.5</v>
      </c>
      <c r="D13" s="93">
        <v>0</v>
      </c>
      <c r="E13" s="93">
        <v>0</v>
      </c>
      <c r="F13" s="82">
        <v>0</v>
      </c>
      <c r="G13" s="82">
        <v>0</v>
      </c>
      <c r="H13" s="92">
        <f aca="true" t="shared" si="2" ref="H13:H23">SUM(C13:G13)</f>
        <v>0.5</v>
      </c>
      <c r="I13" s="82">
        <v>0</v>
      </c>
      <c r="J13" s="82">
        <v>23.64</v>
      </c>
      <c r="K13" s="82">
        <v>33.28</v>
      </c>
      <c r="L13" s="82">
        <f aca="true" t="shared" si="3" ref="L13:L23">+K13+J13+I13</f>
        <v>56.92</v>
      </c>
      <c r="M13" s="93">
        <f t="shared" si="0"/>
        <v>57.42</v>
      </c>
      <c r="N13" s="91">
        <v>0</v>
      </c>
      <c r="O13" s="82">
        <f t="shared" si="1"/>
        <v>57.42</v>
      </c>
    </row>
    <row r="14" spans="1:15" ht="30" customHeight="1">
      <c r="A14" s="90" t="s">
        <v>15</v>
      </c>
      <c r="B14" s="81">
        <v>727</v>
      </c>
      <c r="C14" s="93">
        <v>50.13</v>
      </c>
      <c r="D14" s="93">
        <v>84.93</v>
      </c>
      <c r="E14" s="93">
        <v>226.55</v>
      </c>
      <c r="F14" s="82">
        <v>229.6</v>
      </c>
      <c r="G14" s="82">
        <v>0</v>
      </c>
      <c r="H14" s="92">
        <f t="shared" si="2"/>
        <v>591.21</v>
      </c>
      <c r="I14" s="82">
        <v>829.23</v>
      </c>
      <c r="J14" s="82">
        <v>1661.49</v>
      </c>
      <c r="K14" s="82">
        <v>881.03</v>
      </c>
      <c r="L14" s="82">
        <f t="shared" si="3"/>
        <v>3371.75</v>
      </c>
      <c r="M14" s="93">
        <f t="shared" si="0"/>
        <v>3962.96</v>
      </c>
      <c r="N14" s="91">
        <v>20.56</v>
      </c>
      <c r="O14" s="82">
        <f t="shared" si="1"/>
        <v>3983.52</v>
      </c>
    </row>
    <row r="15" spans="1:15" ht="30" customHeight="1">
      <c r="A15" s="90" t="s">
        <v>16</v>
      </c>
      <c r="B15" s="81">
        <v>278</v>
      </c>
      <c r="C15" s="93">
        <v>0</v>
      </c>
      <c r="D15" s="93">
        <v>0</v>
      </c>
      <c r="E15" s="93">
        <v>0</v>
      </c>
      <c r="F15" s="82">
        <v>5.85</v>
      </c>
      <c r="G15" s="82">
        <v>0.2</v>
      </c>
      <c r="H15" s="92">
        <f t="shared" si="2"/>
        <v>6.05</v>
      </c>
      <c r="I15" s="82">
        <v>138.4</v>
      </c>
      <c r="J15" s="82">
        <v>308.32</v>
      </c>
      <c r="K15" s="82">
        <v>627.19</v>
      </c>
      <c r="L15" s="82">
        <f t="shared" si="3"/>
        <v>1073.91</v>
      </c>
      <c r="M15" s="93">
        <f t="shared" si="0"/>
        <v>1079.96</v>
      </c>
      <c r="N15" s="91">
        <v>19.91</v>
      </c>
      <c r="O15" s="82">
        <f t="shared" si="1"/>
        <v>1099.8700000000001</v>
      </c>
    </row>
    <row r="16" spans="1:15" ht="30" customHeight="1">
      <c r="A16" s="90" t="s">
        <v>17</v>
      </c>
      <c r="B16" s="81">
        <v>301</v>
      </c>
      <c r="C16" s="93">
        <v>652.88</v>
      </c>
      <c r="D16" s="93">
        <v>487.75</v>
      </c>
      <c r="E16" s="93">
        <v>442.1</v>
      </c>
      <c r="F16" s="82">
        <v>254.49</v>
      </c>
      <c r="G16" s="82">
        <v>1.25</v>
      </c>
      <c r="H16" s="92">
        <f t="shared" si="2"/>
        <v>1838.47</v>
      </c>
      <c r="I16" s="82">
        <v>431.4</v>
      </c>
      <c r="J16" s="82">
        <v>1111.82</v>
      </c>
      <c r="K16" s="82">
        <v>520.68</v>
      </c>
      <c r="L16" s="82">
        <f t="shared" si="3"/>
        <v>2063.9</v>
      </c>
      <c r="M16" s="93">
        <f t="shared" si="0"/>
        <v>3902.37</v>
      </c>
      <c r="N16" s="91">
        <v>135.95</v>
      </c>
      <c r="O16" s="82">
        <f t="shared" si="1"/>
        <v>4038.3199999999997</v>
      </c>
    </row>
    <row r="17" spans="1:15" ht="30" customHeight="1">
      <c r="A17" s="90" t="s">
        <v>18</v>
      </c>
      <c r="B17" s="81">
        <v>346</v>
      </c>
      <c r="C17" s="93">
        <v>17.51</v>
      </c>
      <c r="D17" s="93">
        <v>18.8</v>
      </c>
      <c r="E17" s="93">
        <v>11.2</v>
      </c>
      <c r="F17" s="82">
        <v>68.37</v>
      </c>
      <c r="G17" s="82">
        <v>0</v>
      </c>
      <c r="H17" s="92">
        <f t="shared" si="2"/>
        <v>115.88000000000001</v>
      </c>
      <c r="I17" s="82">
        <v>126.97</v>
      </c>
      <c r="J17" s="82">
        <v>306.19</v>
      </c>
      <c r="K17" s="82">
        <v>258.44</v>
      </c>
      <c r="L17" s="82">
        <f t="shared" si="3"/>
        <v>691.6</v>
      </c>
      <c r="M17" s="93">
        <f t="shared" si="0"/>
        <v>807.48</v>
      </c>
      <c r="N17" s="91">
        <v>108.5</v>
      </c>
      <c r="O17" s="82">
        <f t="shared" si="1"/>
        <v>915.98</v>
      </c>
    </row>
    <row r="18" spans="1:15" ht="30" customHeight="1">
      <c r="A18" s="90" t="s">
        <v>19</v>
      </c>
      <c r="B18" s="81">
        <v>1026</v>
      </c>
      <c r="C18" s="93">
        <v>356.12</v>
      </c>
      <c r="D18" s="93">
        <v>34.16</v>
      </c>
      <c r="E18" s="93">
        <v>326.94</v>
      </c>
      <c r="F18" s="82">
        <v>399.81</v>
      </c>
      <c r="G18" s="82">
        <v>2</v>
      </c>
      <c r="H18" s="92">
        <f t="shared" si="2"/>
        <v>1119.03</v>
      </c>
      <c r="I18" s="82">
        <v>171.01</v>
      </c>
      <c r="J18" s="82">
        <v>1113.62</v>
      </c>
      <c r="K18" s="82">
        <v>924.27</v>
      </c>
      <c r="L18" s="82">
        <f t="shared" si="3"/>
        <v>2208.8999999999996</v>
      </c>
      <c r="M18" s="93">
        <f t="shared" si="0"/>
        <v>3327.9299999999994</v>
      </c>
      <c r="N18" s="91">
        <v>837.19</v>
      </c>
      <c r="O18" s="82">
        <f t="shared" si="1"/>
        <v>4165.119999999999</v>
      </c>
    </row>
    <row r="19" spans="1:15" ht="30" customHeight="1">
      <c r="A19" s="90" t="s">
        <v>20</v>
      </c>
      <c r="B19" s="81">
        <v>657</v>
      </c>
      <c r="C19" s="93">
        <v>453.88</v>
      </c>
      <c r="D19" s="93">
        <v>17.16</v>
      </c>
      <c r="E19" s="93">
        <v>14.06</v>
      </c>
      <c r="F19" s="82">
        <v>154.56</v>
      </c>
      <c r="G19" s="82">
        <v>6.4</v>
      </c>
      <c r="H19" s="92">
        <f t="shared" si="2"/>
        <v>646.0600000000001</v>
      </c>
      <c r="I19" s="82">
        <v>314.26</v>
      </c>
      <c r="J19" s="82">
        <v>539.75</v>
      </c>
      <c r="K19" s="82">
        <v>886.91</v>
      </c>
      <c r="L19" s="82">
        <f t="shared" si="3"/>
        <v>1740.9199999999998</v>
      </c>
      <c r="M19" s="93">
        <f t="shared" si="0"/>
        <v>2386.98</v>
      </c>
      <c r="N19" s="91">
        <v>1471.99</v>
      </c>
      <c r="O19" s="82">
        <f t="shared" si="1"/>
        <v>3858.9700000000003</v>
      </c>
    </row>
    <row r="20" spans="1:15" ht="30" customHeight="1">
      <c r="A20" s="90" t="s">
        <v>38</v>
      </c>
      <c r="B20" s="81">
        <v>84</v>
      </c>
      <c r="C20" s="93">
        <v>16.8</v>
      </c>
      <c r="D20" s="93">
        <v>3.05</v>
      </c>
      <c r="E20" s="93">
        <v>0.5</v>
      </c>
      <c r="F20" s="82">
        <v>41.15</v>
      </c>
      <c r="G20" s="82">
        <v>0.25</v>
      </c>
      <c r="H20" s="92">
        <f t="shared" si="2"/>
        <v>61.75</v>
      </c>
      <c r="I20" s="82">
        <v>423.6</v>
      </c>
      <c r="J20" s="82">
        <v>394.2</v>
      </c>
      <c r="K20" s="82">
        <v>90.1</v>
      </c>
      <c r="L20" s="82">
        <f t="shared" si="3"/>
        <v>907.9</v>
      </c>
      <c r="M20" s="93">
        <f t="shared" si="0"/>
        <v>969.65</v>
      </c>
      <c r="N20" s="91">
        <v>181.05</v>
      </c>
      <c r="O20" s="82">
        <f t="shared" si="1"/>
        <v>1150.7</v>
      </c>
    </row>
    <row r="21" spans="1:15" ht="30" customHeight="1">
      <c r="A21" s="90" t="s">
        <v>21</v>
      </c>
      <c r="B21" s="81">
        <v>740</v>
      </c>
      <c r="C21" s="93">
        <v>6.15</v>
      </c>
      <c r="D21" s="93">
        <v>3.75</v>
      </c>
      <c r="E21" s="93">
        <v>0</v>
      </c>
      <c r="F21" s="82">
        <v>10.75</v>
      </c>
      <c r="G21" s="82">
        <v>0</v>
      </c>
      <c r="H21" s="92">
        <f t="shared" si="2"/>
        <v>20.65</v>
      </c>
      <c r="I21" s="82">
        <v>9483.8</v>
      </c>
      <c r="J21" s="82">
        <v>3458.93</v>
      </c>
      <c r="K21" s="82">
        <v>100.75</v>
      </c>
      <c r="L21" s="82">
        <f t="shared" si="3"/>
        <v>13043.48</v>
      </c>
      <c r="M21" s="93">
        <f t="shared" si="0"/>
        <v>13064.13</v>
      </c>
      <c r="N21" s="91">
        <v>1220.2</v>
      </c>
      <c r="O21" s="82">
        <f t="shared" si="1"/>
        <v>14284.33</v>
      </c>
    </row>
    <row r="22" spans="1:15" ht="30" customHeight="1">
      <c r="A22" s="90" t="s">
        <v>22</v>
      </c>
      <c r="B22" s="81">
        <v>58</v>
      </c>
      <c r="C22" s="93">
        <v>0.01</v>
      </c>
      <c r="D22" s="93">
        <v>0.01</v>
      </c>
      <c r="E22" s="93">
        <v>0</v>
      </c>
      <c r="F22" s="82">
        <v>0</v>
      </c>
      <c r="G22" s="82">
        <v>0</v>
      </c>
      <c r="H22" s="92">
        <f t="shared" si="2"/>
        <v>0.02</v>
      </c>
      <c r="I22" s="82">
        <v>317.94</v>
      </c>
      <c r="J22" s="82">
        <v>194.32</v>
      </c>
      <c r="K22" s="82">
        <v>247.99</v>
      </c>
      <c r="L22" s="82">
        <f t="shared" si="3"/>
        <v>760.25</v>
      </c>
      <c r="M22" s="93">
        <f t="shared" si="0"/>
        <v>760.27</v>
      </c>
      <c r="N22" s="91">
        <v>0.03</v>
      </c>
      <c r="O22" s="82">
        <f t="shared" si="1"/>
        <v>760.3</v>
      </c>
    </row>
    <row r="23" spans="1:15" ht="30" customHeight="1">
      <c r="A23" s="94" t="s">
        <v>23</v>
      </c>
      <c r="B23" s="84">
        <v>17</v>
      </c>
      <c r="C23" s="97">
        <v>0</v>
      </c>
      <c r="D23" s="97">
        <v>0</v>
      </c>
      <c r="E23" s="97">
        <v>0</v>
      </c>
      <c r="F23" s="85">
        <v>0</v>
      </c>
      <c r="G23" s="85">
        <v>0</v>
      </c>
      <c r="H23" s="96">
        <f t="shared" si="2"/>
        <v>0</v>
      </c>
      <c r="I23" s="85">
        <v>5</v>
      </c>
      <c r="J23" s="85">
        <v>259.6</v>
      </c>
      <c r="K23" s="85">
        <v>622.26</v>
      </c>
      <c r="L23" s="85">
        <f t="shared" si="3"/>
        <v>886.86</v>
      </c>
      <c r="M23" s="97">
        <f t="shared" si="0"/>
        <v>886.86</v>
      </c>
      <c r="N23" s="85">
        <v>0</v>
      </c>
      <c r="O23" s="85">
        <f t="shared" si="1"/>
        <v>886.86</v>
      </c>
    </row>
    <row r="24" spans="1:15" ht="30" customHeight="1">
      <c r="A24" s="68" t="s">
        <v>4</v>
      </c>
      <c r="B24" s="69">
        <f>SUM(B12:B23)</f>
        <v>4288</v>
      </c>
      <c r="C24" s="70">
        <f>SUM(C12:C23)</f>
        <v>1553.98</v>
      </c>
      <c r="D24" s="70">
        <f>SUM(D12:D23)</f>
        <v>649.6099999999999</v>
      </c>
      <c r="E24" s="70">
        <f>SUM(E12:E23)</f>
        <v>1021.3500000000001</v>
      </c>
      <c r="F24" s="70">
        <f aca="true" t="shared" si="4" ref="F24:O24">SUM(F12:F23)</f>
        <v>1164.58</v>
      </c>
      <c r="G24" s="70">
        <f t="shared" si="4"/>
        <v>10.100000000000001</v>
      </c>
      <c r="H24" s="70">
        <f t="shared" si="4"/>
        <v>4399.620000000001</v>
      </c>
      <c r="I24" s="70">
        <f t="shared" si="4"/>
        <v>12241.609999999999</v>
      </c>
      <c r="J24" s="70">
        <f t="shared" si="4"/>
        <v>9406.49</v>
      </c>
      <c r="K24" s="70">
        <f t="shared" si="4"/>
        <v>5220.71</v>
      </c>
      <c r="L24" s="70">
        <f t="shared" si="4"/>
        <v>26868.809999999998</v>
      </c>
      <c r="M24" s="70">
        <f t="shared" si="4"/>
        <v>31268.430000000004</v>
      </c>
      <c r="N24" s="70">
        <f t="shared" si="4"/>
        <v>3995.3800000000006</v>
      </c>
      <c r="O24" s="71">
        <f t="shared" si="4"/>
        <v>35263.810000000005</v>
      </c>
    </row>
    <row r="25" ht="24.75" customHeight="1"/>
    <row r="26" ht="24.75" customHeight="1"/>
  </sheetData>
  <sheetProtection/>
  <mergeCells count="13">
    <mergeCell ref="A8:A11"/>
    <mergeCell ref="B8:B11"/>
    <mergeCell ref="M8:M11"/>
    <mergeCell ref="N8:N11"/>
    <mergeCell ref="C10:E10"/>
    <mergeCell ref="G10:G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300" verticalDpi="300" orientation="landscape" scale="65" r:id="rId1"/>
  <headerFooter alignWithMargins="0">
    <oddFooter>&amp;L&amp;8FUENTE: DEPTO. MANEJO DEL FUEGO - CONAF.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0" customWidth="1"/>
    <col min="2" max="2" width="16.8515625" style="6" customWidth="1"/>
    <col min="3" max="3" width="11.00390625" style="2" bestFit="1" customWidth="1"/>
    <col min="4" max="4" width="9.57421875" style="2" customWidth="1"/>
    <col min="5" max="5" width="12.421875" style="2" customWidth="1"/>
    <col min="6" max="6" width="16.57421875" style="2" customWidth="1"/>
    <col min="7" max="7" width="11.57421875" style="2" customWidth="1"/>
    <col min="8" max="8" width="11.57421875" style="2" bestFit="1" customWidth="1"/>
    <col min="9" max="10" width="16.7109375" style="2" customWidth="1"/>
    <col min="11" max="11" width="13.7109375" style="2" customWidth="1"/>
    <col min="12" max="12" width="11.8515625" style="2" customWidth="1"/>
    <col min="13" max="13" width="15.7109375" style="2" customWidth="1"/>
    <col min="14" max="14" width="19.140625" style="7" customWidth="1"/>
    <col min="15" max="15" width="17.00390625" style="0" customWidth="1"/>
  </cols>
  <sheetData>
    <row r="1" ht="12.75">
      <c r="A1" s="26" t="s">
        <v>40</v>
      </c>
    </row>
    <row r="2" ht="12.75">
      <c r="A2" s="26" t="s">
        <v>105</v>
      </c>
    </row>
    <row r="3" ht="12.75">
      <c r="A3" s="45" t="s">
        <v>95</v>
      </c>
    </row>
    <row r="4" spans="1:14" ht="34.5" customHeight="1">
      <c r="A4" s="181" t="s">
        <v>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34.5" customHeight="1">
      <c r="A5" s="16" t="s">
        <v>36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ht="34.5" customHeight="1">
      <c r="A6" s="16" t="s">
        <v>34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2:14" ht="34.5" customHeight="1">
      <c r="L7"/>
      <c r="M7"/>
      <c r="N7"/>
    </row>
    <row r="8" spans="1:15" s="39" customFormat="1" ht="27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9" customFormat="1" ht="27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9" customFormat="1" ht="25.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9" customFormat="1" ht="27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18</v>
      </c>
      <c r="C12" s="89">
        <v>0</v>
      </c>
      <c r="D12" s="89">
        <v>0</v>
      </c>
      <c r="E12" s="89">
        <v>0</v>
      </c>
      <c r="F12" s="79">
        <v>0</v>
      </c>
      <c r="G12" s="79">
        <v>0</v>
      </c>
      <c r="H12" s="88">
        <f>SUM(C12:G12)</f>
        <v>0</v>
      </c>
      <c r="I12" s="79">
        <v>0</v>
      </c>
      <c r="J12" s="79">
        <v>6.8</v>
      </c>
      <c r="K12" s="79">
        <v>1.8</v>
      </c>
      <c r="L12" s="79">
        <f>+K12+J12+I12</f>
        <v>8.6</v>
      </c>
      <c r="M12" s="89">
        <f aca="true" t="shared" si="0" ref="M12:M23">SUM(H12+L12)</f>
        <v>8.6</v>
      </c>
      <c r="N12" s="87">
        <v>0</v>
      </c>
      <c r="O12" s="79">
        <f aca="true" t="shared" si="1" ref="O12:O23">SUM(M12:N12)</f>
        <v>8.6</v>
      </c>
    </row>
    <row r="13" spans="1:15" ht="30" customHeight="1">
      <c r="A13" s="90" t="s">
        <v>14</v>
      </c>
      <c r="B13" s="81">
        <v>25</v>
      </c>
      <c r="C13" s="93">
        <v>0</v>
      </c>
      <c r="D13" s="93">
        <v>0</v>
      </c>
      <c r="E13" s="93">
        <v>0</v>
      </c>
      <c r="F13" s="82">
        <v>1.3</v>
      </c>
      <c r="G13" s="82">
        <v>0</v>
      </c>
      <c r="H13" s="92">
        <f aca="true" t="shared" si="2" ref="H13:H23">SUM(C13:G13)</f>
        <v>1.3</v>
      </c>
      <c r="I13" s="82">
        <v>105.21</v>
      </c>
      <c r="J13" s="82">
        <v>648.16</v>
      </c>
      <c r="K13" s="82">
        <v>218.82</v>
      </c>
      <c r="L13" s="82">
        <f aca="true" t="shared" si="3" ref="L13:L23">+K13+J13+I13</f>
        <v>972.19</v>
      </c>
      <c r="M13" s="93">
        <f t="shared" si="0"/>
        <v>973.49</v>
      </c>
      <c r="N13" s="91">
        <v>0</v>
      </c>
      <c r="O13" s="82">
        <f t="shared" si="1"/>
        <v>973.49</v>
      </c>
    </row>
    <row r="14" spans="1:15" ht="30" customHeight="1">
      <c r="A14" s="90" t="s">
        <v>15</v>
      </c>
      <c r="B14" s="81">
        <v>828</v>
      </c>
      <c r="C14" s="93">
        <v>137.28</v>
      </c>
      <c r="D14" s="93">
        <v>57.48</v>
      </c>
      <c r="E14" s="93">
        <v>91.37</v>
      </c>
      <c r="F14" s="82">
        <v>486.49</v>
      </c>
      <c r="G14" s="82">
        <v>0.05</v>
      </c>
      <c r="H14" s="92">
        <f t="shared" si="2"/>
        <v>772.67</v>
      </c>
      <c r="I14" s="82">
        <v>639.68</v>
      </c>
      <c r="J14" s="82">
        <v>1060.73</v>
      </c>
      <c r="K14" s="82">
        <v>1530.8</v>
      </c>
      <c r="L14" s="82">
        <f t="shared" si="3"/>
        <v>3231.2099999999996</v>
      </c>
      <c r="M14" s="93">
        <f t="shared" si="0"/>
        <v>4003.8799999999997</v>
      </c>
      <c r="N14" s="91">
        <v>118.98</v>
      </c>
      <c r="O14" s="82">
        <f t="shared" si="1"/>
        <v>4122.86</v>
      </c>
    </row>
    <row r="15" spans="1:15" ht="30" customHeight="1">
      <c r="A15" s="90" t="s">
        <v>16</v>
      </c>
      <c r="B15" s="81">
        <v>433</v>
      </c>
      <c r="C15" s="93">
        <v>0.5</v>
      </c>
      <c r="D15" s="93">
        <v>0</v>
      </c>
      <c r="E15" s="93">
        <v>0</v>
      </c>
      <c r="F15" s="82">
        <v>27.18</v>
      </c>
      <c r="G15" s="82">
        <v>1.86</v>
      </c>
      <c r="H15" s="92">
        <f t="shared" si="2"/>
        <v>29.54</v>
      </c>
      <c r="I15" s="82">
        <v>191.22</v>
      </c>
      <c r="J15" s="82">
        <v>555.18</v>
      </c>
      <c r="K15" s="82">
        <v>1457.14</v>
      </c>
      <c r="L15" s="82">
        <f t="shared" si="3"/>
        <v>2203.54</v>
      </c>
      <c r="M15" s="93">
        <f t="shared" si="0"/>
        <v>2233.08</v>
      </c>
      <c r="N15" s="91">
        <v>79.8</v>
      </c>
      <c r="O15" s="82">
        <f t="shared" si="1"/>
        <v>2312.88</v>
      </c>
    </row>
    <row r="16" spans="1:15" ht="30" customHeight="1">
      <c r="A16" s="90" t="s">
        <v>17</v>
      </c>
      <c r="B16" s="81">
        <v>298</v>
      </c>
      <c r="C16" s="93">
        <v>458.46</v>
      </c>
      <c r="D16" s="93">
        <v>76.05</v>
      </c>
      <c r="E16" s="93">
        <v>42.25</v>
      </c>
      <c r="F16" s="82">
        <v>162.37</v>
      </c>
      <c r="G16" s="82">
        <v>26.85</v>
      </c>
      <c r="H16" s="92">
        <f t="shared" si="2"/>
        <v>765.98</v>
      </c>
      <c r="I16" s="82">
        <v>576.26</v>
      </c>
      <c r="J16" s="82">
        <v>2295.99</v>
      </c>
      <c r="K16" s="82">
        <v>2653.1</v>
      </c>
      <c r="L16" s="82">
        <f t="shared" si="3"/>
        <v>5525.35</v>
      </c>
      <c r="M16" s="93">
        <f t="shared" si="0"/>
        <v>6291.33</v>
      </c>
      <c r="N16" s="91">
        <v>506.62</v>
      </c>
      <c r="O16" s="82">
        <f t="shared" si="1"/>
        <v>6797.95</v>
      </c>
    </row>
    <row r="17" spans="1:15" ht="30" customHeight="1">
      <c r="A17" s="90" t="s">
        <v>18</v>
      </c>
      <c r="B17" s="81">
        <v>294</v>
      </c>
      <c r="C17" s="93">
        <v>197.82</v>
      </c>
      <c r="D17" s="93">
        <v>116.65</v>
      </c>
      <c r="E17" s="93">
        <v>49.1</v>
      </c>
      <c r="F17" s="82">
        <v>66.2</v>
      </c>
      <c r="G17" s="82">
        <v>18</v>
      </c>
      <c r="H17" s="92">
        <f t="shared" si="2"/>
        <v>447.77000000000004</v>
      </c>
      <c r="I17" s="82">
        <v>305.77</v>
      </c>
      <c r="J17" s="82">
        <v>605.64</v>
      </c>
      <c r="K17" s="82">
        <v>634.12</v>
      </c>
      <c r="L17" s="82">
        <f t="shared" si="3"/>
        <v>1545.53</v>
      </c>
      <c r="M17" s="93">
        <f t="shared" si="0"/>
        <v>1993.3</v>
      </c>
      <c r="N17" s="91">
        <v>53.34</v>
      </c>
      <c r="O17" s="82">
        <f t="shared" si="1"/>
        <v>2046.6399999999999</v>
      </c>
    </row>
    <row r="18" spans="1:15" ht="30" customHeight="1">
      <c r="A18" s="90" t="s">
        <v>19</v>
      </c>
      <c r="B18" s="81">
        <v>1117</v>
      </c>
      <c r="C18" s="93">
        <v>610.99</v>
      </c>
      <c r="D18" s="93">
        <v>53.2</v>
      </c>
      <c r="E18" s="93">
        <v>341.91</v>
      </c>
      <c r="F18" s="82">
        <v>138.44</v>
      </c>
      <c r="G18" s="82">
        <v>0.28</v>
      </c>
      <c r="H18" s="92">
        <f t="shared" si="2"/>
        <v>1144.8200000000002</v>
      </c>
      <c r="I18" s="82">
        <v>61.26</v>
      </c>
      <c r="J18" s="82">
        <v>859.03</v>
      </c>
      <c r="K18" s="82">
        <v>785.79</v>
      </c>
      <c r="L18" s="82">
        <f t="shared" si="3"/>
        <v>1706.08</v>
      </c>
      <c r="M18" s="93">
        <f t="shared" si="0"/>
        <v>2850.9</v>
      </c>
      <c r="N18" s="91">
        <v>527.36</v>
      </c>
      <c r="O18" s="82">
        <f t="shared" si="1"/>
        <v>3378.26</v>
      </c>
    </row>
    <row r="19" spans="1:15" ht="30" customHeight="1">
      <c r="A19" s="90" t="s">
        <v>20</v>
      </c>
      <c r="B19" s="81">
        <v>472</v>
      </c>
      <c r="C19" s="93">
        <v>287.91</v>
      </c>
      <c r="D19" s="93">
        <v>30</v>
      </c>
      <c r="E19" s="93">
        <v>92.1</v>
      </c>
      <c r="F19" s="82">
        <v>57.65</v>
      </c>
      <c r="G19" s="82">
        <v>0</v>
      </c>
      <c r="H19" s="92">
        <f t="shared" si="2"/>
        <v>467.65999999999997</v>
      </c>
      <c r="I19" s="82">
        <v>136.99</v>
      </c>
      <c r="J19" s="82">
        <v>190.88</v>
      </c>
      <c r="K19" s="82">
        <v>415.17</v>
      </c>
      <c r="L19" s="82">
        <f t="shared" si="3"/>
        <v>743.04</v>
      </c>
      <c r="M19" s="93">
        <f t="shared" si="0"/>
        <v>1210.6999999999998</v>
      </c>
      <c r="N19" s="91">
        <v>831.36</v>
      </c>
      <c r="O19" s="82">
        <f t="shared" si="1"/>
        <v>2042.06</v>
      </c>
    </row>
    <row r="20" spans="1:15" ht="30" customHeight="1">
      <c r="A20" s="90" t="s">
        <v>38</v>
      </c>
      <c r="B20" s="81">
        <v>25</v>
      </c>
      <c r="C20" s="93">
        <v>0</v>
      </c>
      <c r="D20" s="93">
        <v>0</v>
      </c>
      <c r="E20" s="93">
        <v>0.1</v>
      </c>
      <c r="F20" s="82">
        <v>1.4</v>
      </c>
      <c r="G20" s="82">
        <v>0.25</v>
      </c>
      <c r="H20" s="92">
        <f t="shared" si="2"/>
        <v>1.75</v>
      </c>
      <c r="I20" s="82">
        <v>23.3</v>
      </c>
      <c r="J20" s="82">
        <v>41.95</v>
      </c>
      <c r="K20" s="82">
        <v>0.7</v>
      </c>
      <c r="L20" s="82">
        <f t="shared" si="3"/>
        <v>65.95</v>
      </c>
      <c r="M20" s="93">
        <f t="shared" si="0"/>
        <v>67.7</v>
      </c>
      <c r="N20" s="91">
        <v>11.1</v>
      </c>
      <c r="O20" s="82">
        <f t="shared" si="1"/>
        <v>78.8</v>
      </c>
    </row>
    <row r="21" spans="1:15" ht="30" customHeight="1">
      <c r="A21" s="90" t="s">
        <v>21</v>
      </c>
      <c r="B21" s="81">
        <v>174</v>
      </c>
      <c r="C21" s="93">
        <v>2</v>
      </c>
      <c r="D21" s="93">
        <v>0</v>
      </c>
      <c r="E21" s="93">
        <v>0</v>
      </c>
      <c r="F21" s="82">
        <v>0.5</v>
      </c>
      <c r="G21" s="82">
        <v>1.86</v>
      </c>
      <c r="H21" s="92">
        <f t="shared" si="2"/>
        <v>4.36</v>
      </c>
      <c r="I21" s="82">
        <v>219.88</v>
      </c>
      <c r="J21" s="82">
        <v>155.43</v>
      </c>
      <c r="K21" s="82">
        <v>5.25</v>
      </c>
      <c r="L21" s="82">
        <f t="shared" si="3"/>
        <v>380.56</v>
      </c>
      <c r="M21" s="93">
        <f t="shared" si="0"/>
        <v>384.92</v>
      </c>
      <c r="N21" s="91">
        <v>10.1</v>
      </c>
      <c r="O21" s="82">
        <f t="shared" si="1"/>
        <v>395.02000000000004</v>
      </c>
    </row>
    <row r="22" spans="1:15" ht="30" customHeight="1">
      <c r="A22" s="90" t="s">
        <v>22</v>
      </c>
      <c r="B22" s="81">
        <v>16</v>
      </c>
      <c r="C22" s="93">
        <v>0</v>
      </c>
      <c r="D22" s="93">
        <v>0</v>
      </c>
      <c r="E22" s="93">
        <v>0</v>
      </c>
      <c r="F22" s="82">
        <v>0</v>
      </c>
      <c r="G22" s="82">
        <v>0</v>
      </c>
      <c r="H22" s="92">
        <f t="shared" si="2"/>
        <v>0</v>
      </c>
      <c r="I22" s="82">
        <v>38.27</v>
      </c>
      <c r="J22" s="82">
        <v>52.52</v>
      </c>
      <c r="K22" s="82">
        <v>123.05</v>
      </c>
      <c r="L22" s="82">
        <f t="shared" si="3"/>
        <v>213.84</v>
      </c>
      <c r="M22" s="93">
        <f t="shared" si="0"/>
        <v>213.84</v>
      </c>
      <c r="N22" s="91">
        <v>5.14</v>
      </c>
      <c r="O22" s="82">
        <f t="shared" si="1"/>
        <v>218.98</v>
      </c>
    </row>
    <row r="23" spans="1:15" ht="30" customHeight="1">
      <c r="A23" s="94" t="s">
        <v>23</v>
      </c>
      <c r="B23" s="84">
        <v>20</v>
      </c>
      <c r="C23" s="97">
        <v>0</v>
      </c>
      <c r="D23" s="97">
        <v>0</v>
      </c>
      <c r="E23" s="97">
        <v>0</v>
      </c>
      <c r="F23" s="85">
        <v>0</v>
      </c>
      <c r="G23" s="85">
        <v>0</v>
      </c>
      <c r="H23" s="96">
        <f t="shared" si="2"/>
        <v>0</v>
      </c>
      <c r="I23" s="85">
        <v>9.85</v>
      </c>
      <c r="J23" s="85">
        <v>0.82</v>
      </c>
      <c r="K23" s="85">
        <v>24.7</v>
      </c>
      <c r="L23" s="85">
        <f t="shared" si="3"/>
        <v>35.37</v>
      </c>
      <c r="M23" s="97">
        <f t="shared" si="0"/>
        <v>35.37</v>
      </c>
      <c r="N23" s="85">
        <v>6</v>
      </c>
      <c r="O23" s="85">
        <f t="shared" si="1"/>
        <v>41.37</v>
      </c>
    </row>
    <row r="24" spans="1:15" ht="30" customHeight="1">
      <c r="A24" s="68" t="s">
        <v>4</v>
      </c>
      <c r="B24" s="69">
        <f>SUM(B12:B23)</f>
        <v>3720</v>
      </c>
      <c r="C24" s="70">
        <f>SUM(C12:C23)</f>
        <v>1694.96</v>
      </c>
      <c r="D24" s="70">
        <f>SUM(D12:D23)</f>
        <v>333.38</v>
      </c>
      <c r="E24" s="70">
        <f>SUM(E12:E23)</f>
        <v>616.83</v>
      </c>
      <c r="F24" s="70">
        <f aca="true" t="shared" si="4" ref="F24:O24">SUM(F12:F23)</f>
        <v>941.53</v>
      </c>
      <c r="G24" s="70">
        <f t="shared" si="4"/>
        <v>49.150000000000006</v>
      </c>
      <c r="H24" s="70">
        <f t="shared" si="4"/>
        <v>3635.85</v>
      </c>
      <c r="I24" s="70">
        <f>SUM(I12:I23)</f>
        <v>2307.6899999999996</v>
      </c>
      <c r="J24" s="70">
        <f t="shared" si="4"/>
        <v>6473.13</v>
      </c>
      <c r="K24" s="70">
        <f t="shared" si="4"/>
        <v>7850.44</v>
      </c>
      <c r="L24" s="70">
        <f t="shared" si="4"/>
        <v>16631.26</v>
      </c>
      <c r="M24" s="70">
        <f t="shared" si="4"/>
        <v>20267.109999999997</v>
      </c>
      <c r="N24" s="70">
        <f t="shared" si="4"/>
        <v>2149.7999999999997</v>
      </c>
      <c r="O24" s="71">
        <f t="shared" si="4"/>
        <v>22416.91</v>
      </c>
    </row>
    <row r="25" ht="24.75" customHeight="1"/>
    <row r="26" ht="24.75" customHeight="1"/>
  </sheetData>
  <sheetProtection/>
  <mergeCells count="14">
    <mergeCell ref="A4:N4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5.8515625" style="20" customWidth="1"/>
    <col min="3" max="3" width="12.140625" style="20" customWidth="1"/>
    <col min="4" max="4" width="11.00390625" style="20" customWidth="1"/>
    <col min="5" max="5" width="12.421875" style="20" bestFit="1" customWidth="1"/>
    <col min="6" max="6" width="15.8515625" style="20" customWidth="1"/>
    <col min="7" max="7" width="9.8515625" style="20" customWidth="1"/>
    <col min="8" max="8" width="11.00390625" style="20" customWidth="1"/>
    <col min="9" max="10" width="17.421875" style="20" customWidth="1"/>
    <col min="11" max="11" width="13.7109375" style="20" customWidth="1"/>
    <col min="12" max="12" width="12.57421875" style="20" bestFit="1" customWidth="1"/>
    <col min="13" max="13" width="16.00390625" style="20" customWidth="1"/>
    <col min="14" max="14" width="19.28125" style="20" customWidth="1"/>
    <col min="15" max="15" width="17.8515625" style="20" customWidth="1"/>
    <col min="16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3" s="23" customFormat="1" ht="33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s="23" customFormat="1" ht="33.75" customHeight="1">
      <c r="A5" s="174" t="s">
        <v>41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s="23" customFormat="1" ht="33.7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33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28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26.2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24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26.2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21</v>
      </c>
      <c r="C12" s="89">
        <v>0</v>
      </c>
      <c r="D12" s="89">
        <v>0</v>
      </c>
      <c r="E12" s="89">
        <v>0</v>
      </c>
      <c r="F12" s="79">
        <v>0.45</v>
      </c>
      <c r="G12" s="79">
        <v>0</v>
      </c>
      <c r="H12" s="88">
        <f>SUM(C12:G12)</f>
        <v>0.45</v>
      </c>
      <c r="I12" s="79">
        <v>0</v>
      </c>
      <c r="J12" s="79">
        <v>2.83</v>
      </c>
      <c r="K12" s="79">
        <v>0.43</v>
      </c>
      <c r="L12" s="79">
        <f>+K12+J12+I12</f>
        <v>3.2600000000000002</v>
      </c>
      <c r="M12" s="89">
        <f aca="true" t="shared" si="0" ref="M12:M23">SUM(H12+L12)</f>
        <v>3.7100000000000004</v>
      </c>
      <c r="N12" s="87">
        <v>0</v>
      </c>
      <c r="O12" s="79">
        <f aca="true" t="shared" si="1" ref="O12:O23">SUM(M12:N12)</f>
        <v>3.7100000000000004</v>
      </c>
    </row>
    <row r="13" spans="1:15" ht="30" customHeight="1">
      <c r="A13" s="90" t="s">
        <v>14</v>
      </c>
      <c r="B13" s="81">
        <v>32</v>
      </c>
      <c r="C13" s="93">
        <v>0</v>
      </c>
      <c r="D13" s="93">
        <v>0</v>
      </c>
      <c r="E13" s="93">
        <v>0</v>
      </c>
      <c r="F13" s="82">
        <v>8.2</v>
      </c>
      <c r="G13" s="82">
        <v>0</v>
      </c>
      <c r="H13" s="92">
        <f aca="true" t="shared" si="2" ref="H13:H23">SUM(C13:G13)</f>
        <v>8.2</v>
      </c>
      <c r="I13" s="82">
        <v>249.51</v>
      </c>
      <c r="J13" s="82">
        <v>191.41</v>
      </c>
      <c r="K13" s="82">
        <v>241.89</v>
      </c>
      <c r="L13" s="82">
        <f aca="true" t="shared" si="3" ref="L13:L23">+K13+J13+I13</f>
        <v>682.81</v>
      </c>
      <c r="M13" s="93">
        <f t="shared" si="0"/>
        <v>691.01</v>
      </c>
      <c r="N13" s="91">
        <v>0</v>
      </c>
      <c r="O13" s="82">
        <f t="shared" si="1"/>
        <v>691.01</v>
      </c>
    </row>
    <row r="14" spans="1:15" ht="30" customHeight="1">
      <c r="A14" s="90" t="s">
        <v>15</v>
      </c>
      <c r="B14" s="81">
        <v>841</v>
      </c>
      <c r="C14" s="93">
        <v>102.32</v>
      </c>
      <c r="D14" s="93">
        <v>91.1</v>
      </c>
      <c r="E14" s="93">
        <v>74.05</v>
      </c>
      <c r="F14" s="82">
        <v>1745.99</v>
      </c>
      <c r="G14" s="82">
        <v>0.15</v>
      </c>
      <c r="H14" s="92">
        <f t="shared" si="2"/>
        <v>2013.6100000000001</v>
      </c>
      <c r="I14" s="82">
        <v>2854.45</v>
      </c>
      <c r="J14" s="82">
        <v>4454.09</v>
      </c>
      <c r="K14" s="82">
        <v>5007.85</v>
      </c>
      <c r="L14" s="82">
        <f t="shared" si="3"/>
        <v>12316.39</v>
      </c>
      <c r="M14" s="93">
        <f t="shared" si="0"/>
        <v>14330</v>
      </c>
      <c r="N14" s="91">
        <v>185.8</v>
      </c>
      <c r="O14" s="82">
        <f t="shared" si="1"/>
        <v>14515.8</v>
      </c>
    </row>
    <row r="15" spans="1:15" ht="30" customHeight="1">
      <c r="A15" s="90" t="s">
        <v>16</v>
      </c>
      <c r="B15" s="81">
        <v>512</v>
      </c>
      <c r="C15" s="93">
        <v>0</v>
      </c>
      <c r="D15" s="93">
        <v>3.5</v>
      </c>
      <c r="E15" s="93">
        <v>0</v>
      </c>
      <c r="F15" s="82">
        <v>166.49</v>
      </c>
      <c r="G15" s="82">
        <v>2.63</v>
      </c>
      <c r="H15" s="92">
        <f t="shared" si="2"/>
        <v>172.62</v>
      </c>
      <c r="I15" s="82">
        <v>2080.07</v>
      </c>
      <c r="J15" s="82">
        <v>2221.86</v>
      </c>
      <c r="K15" s="82">
        <v>3910.39</v>
      </c>
      <c r="L15" s="82">
        <f t="shared" si="3"/>
        <v>8212.32</v>
      </c>
      <c r="M15" s="93">
        <f t="shared" si="0"/>
        <v>8384.94</v>
      </c>
      <c r="N15" s="91">
        <v>14.55</v>
      </c>
      <c r="O15" s="82">
        <f t="shared" si="1"/>
        <v>8399.49</v>
      </c>
    </row>
    <row r="16" spans="1:15" ht="30" customHeight="1">
      <c r="A16" s="90" t="s">
        <v>17</v>
      </c>
      <c r="B16" s="81">
        <v>313</v>
      </c>
      <c r="C16" s="93">
        <v>420.6</v>
      </c>
      <c r="D16" s="93">
        <v>0.3</v>
      </c>
      <c r="E16" s="93">
        <v>215.35</v>
      </c>
      <c r="F16" s="82">
        <v>171.98</v>
      </c>
      <c r="G16" s="82">
        <v>3.2</v>
      </c>
      <c r="H16" s="92">
        <f t="shared" si="2"/>
        <v>811.4300000000001</v>
      </c>
      <c r="I16" s="82">
        <v>3678.45</v>
      </c>
      <c r="J16" s="82">
        <v>7089.94</v>
      </c>
      <c r="K16" s="82">
        <v>4567.16</v>
      </c>
      <c r="L16" s="82">
        <f t="shared" si="3"/>
        <v>15335.55</v>
      </c>
      <c r="M16" s="93">
        <f t="shared" si="0"/>
        <v>16146.98</v>
      </c>
      <c r="N16" s="91">
        <v>350.06</v>
      </c>
      <c r="O16" s="82">
        <f t="shared" si="1"/>
        <v>16497.04</v>
      </c>
    </row>
    <row r="17" spans="1:15" ht="30" customHeight="1">
      <c r="A17" s="90" t="s">
        <v>18</v>
      </c>
      <c r="B17" s="81">
        <v>285</v>
      </c>
      <c r="C17" s="93">
        <v>179.4</v>
      </c>
      <c r="D17" s="93">
        <v>394.45</v>
      </c>
      <c r="E17" s="93">
        <v>29.2</v>
      </c>
      <c r="F17" s="82">
        <v>215.01</v>
      </c>
      <c r="G17" s="82">
        <v>4.5</v>
      </c>
      <c r="H17" s="92">
        <f t="shared" si="2"/>
        <v>822.5600000000001</v>
      </c>
      <c r="I17" s="82">
        <v>1562.66</v>
      </c>
      <c r="J17" s="82">
        <v>3225.05</v>
      </c>
      <c r="K17" s="82">
        <v>3297.41</v>
      </c>
      <c r="L17" s="82">
        <f t="shared" si="3"/>
        <v>8085.12</v>
      </c>
      <c r="M17" s="93">
        <f t="shared" si="0"/>
        <v>8907.68</v>
      </c>
      <c r="N17" s="91">
        <v>386.92</v>
      </c>
      <c r="O17" s="82">
        <f t="shared" si="1"/>
        <v>9294.6</v>
      </c>
    </row>
    <row r="18" spans="1:15" ht="30" customHeight="1">
      <c r="A18" s="90" t="s">
        <v>19</v>
      </c>
      <c r="B18" s="81">
        <v>1127</v>
      </c>
      <c r="C18" s="93">
        <v>219.29</v>
      </c>
      <c r="D18" s="93">
        <v>704.9</v>
      </c>
      <c r="E18" s="93">
        <v>45.76</v>
      </c>
      <c r="F18" s="82">
        <v>233.73</v>
      </c>
      <c r="G18" s="82">
        <v>2.32</v>
      </c>
      <c r="H18" s="92">
        <f t="shared" si="2"/>
        <v>1205.9999999999998</v>
      </c>
      <c r="I18" s="82">
        <v>164.03</v>
      </c>
      <c r="J18" s="82">
        <v>1473.56</v>
      </c>
      <c r="K18" s="82">
        <v>1097.36</v>
      </c>
      <c r="L18" s="82">
        <f t="shared" si="3"/>
        <v>2734.9500000000003</v>
      </c>
      <c r="M18" s="93">
        <f t="shared" si="0"/>
        <v>3940.95</v>
      </c>
      <c r="N18" s="91">
        <v>612.97</v>
      </c>
      <c r="O18" s="82">
        <f t="shared" si="1"/>
        <v>4553.92</v>
      </c>
    </row>
    <row r="19" spans="1:15" ht="30" customHeight="1">
      <c r="A19" s="90" t="s">
        <v>20</v>
      </c>
      <c r="B19" s="81">
        <v>716</v>
      </c>
      <c r="C19" s="93">
        <v>80.4</v>
      </c>
      <c r="D19" s="93">
        <v>46.34</v>
      </c>
      <c r="E19" s="93">
        <v>49.71</v>
      </c>
      <c r="F19" s="82">
        <v>61.63</v>
      </c>
      <c r="G19" s="82">
        <v>0</v>
      </c>
      <c r="H19" s="92">
        <f t="shared" si="2"/>
        <v>238.08</v>
      </c>
      <c r="I19" s="82">
        <v>162.41</v>
      </c>
      <c r="J19" s="82">
        <v>389.86</v>
      </c>
      <c r="K19" s="82">
        <v>690.99</v>
      </c>
      <c r="L19" s="82">
        <f t="shared" si="3"/>
        <v>1243.26</v>
      </c>
      <c r="M19" s="93">
        <f t="shared" si="0"/>
        <v>1481.34</v>
      </c>
      <c r="N19" s="91">
        <v>140.48</v>
      </c>
      <c r="O19" s="82">
        <f t="shared" si="1"/>
        <v>1621.82</v>
      </c>
    </row>
    <row r="20" spans="1:15" ht="30" customHeight="1">
      <c r="A20" s="90" t="s">
        <v>38</v>
      </c>
      <c r="B20" s="81">
        <v>92</v>
      </c>
      <c r="C20" s="93">
        <v>39.3</v>
      </c>
      <c r="D20" s="93">
        <v>0</v>
      </c>
      <c r="E20" s="93">
        <v>0</v>
      </c>
      <c r="F20" s="82">
        <v>50.4</v>
      </c>
      <c r="G20" s="82">
        <v>0</v>
      </c>
      <c r="H20" s="92">
        <f t="shared" si="2"/>
        <v>89.69999999999999</v>
      </c>
      <c r="I20" s="82">
        <v>147.05</v>
      </c>
      <c r="J20" s="82">
        <v>192.65</v>
      </c>
      <c r="K20" s="82">
        <v>45.72</v>
      </c>
      <c r="L20" s="82">
        <f t="shared" si="3"/>
        <v>385.42</v>
      </c>
      <c r="M20" s="93">
        <f t="shared" si="0"/>
        <v>475.12</v>
      </c>
      <c r="N20" s="91">
        <v>166.1</v>
      </c>
      <c r="O20" s="82">
        <f t="shared" si="1"/>
        <v>641.22</v>
      </c>
    </row>
    <row r="21" spans="1:15" ht="30" customHeight="1">
      <c r="A21" s="90" t="s">
        <v>21</v>
      </c>
      <c r="B21" s="81">
        <v>365</v>
      </c>
      <c r="C21" s="93">
        <v>6.5</v>
      </c>
      <c r="D21" s="93">
        <v>2.5</v>
      </c>
      <c r="E21" s="93">
        <v>0.1</v>
      </c>
      <c r="F21" s="82">
        <v>8.5</v>
      </c>
      <c r="G21" s="82">
        <v>0</v>
      </c>
      <c r="H21" s="92">
        <f t="shared" si="2"/>
        <v>17.6</v>
      </c>
      <c r="I21" s="82">
        <v>251.68</v>
      </c>
      <c r="J21" s="82">
        <v>484.24</v>
      </c>
      <c r="K21" s="82">
        <v>55.31</v>
      </c>
      <c r="L21" s="82">
        <f t="shared" si="3"/>
        <v>791.23</v>
      </c>
      <c r="M21" s="93">
        <f t="shared" si="0"/>
        <v>808.83</v>
      </c>
      <c r="N21" s="91">
        <v>100.75</v>
      </c>
      <c r="O21" s="82">
        <f t="shared" si="1"/>
        <v>909.58</v>
      </c>
    </row>
    <row r="22" spans="1:15" ht="30" customHeight="1">
      <c r="A22" s="90" t="s">
        <v>22</v>
      </c>
      <c r="B22" s="81">
        <v>24</v>
      </c>
      <c r="C22" s="93">
        <v>0.05</v>
      </c>
      <c r="D22" s="93">
        <v>0</v>
      </c>
      <c r="E22" s="93">
        <v>0</v>
      </c>
      <c r="F22" s="82">
        <v>0</v>
      </c>
      <c r="G22" s="82">
        <v>1.55</v>
      </c>
      <c r="H22" s="92">
        <f t="shared" si="2"/>
        <v>1.6</v>
      </c>
      <c r="I22" s="82">
        <v>180.28</v>
      </c>
      <c r="J22" s="82">
        <v>675.77</v>
      </c>
      <c r="K22" s="82">
        <v>168.74</v>
      </c>
      <c r="L22" s="82">
        <f t="shared" si="3"/>
        <v>1024.79</v>
      </c>
      <c r="M22" s="93">
        <f t="shared" si="0"/>
        <v>1026.3899999999999</v>
      </c>
      <c r="N22" s="91">
        <v>2.6</v>
      </c>
      <c r="O22" s="82">
        <f t="shared" si="1"/>
        <v>1028.9899999999998</v>
      </c>
    </row>
    <row r="23" spans="1:15" ht="30" customHeight="1">
      <c r="A23" s="94" t="s">
        <v>23</v>
      </c>
      <c r="B23" s="84">
        <v>30</v>
      </c>
      <c r="C23" s="97">
        <v>0</v>
      </c>
      <c r="D23" s="97">
        <v>0</v>
      </c>
      <c r="E23" s="97">
        <v>0</v>
      </c>
      <c r="F23" s="85">
        <v>0</v>
      </c>
      <c r="G23" s="85">
        <v>0</v>
      </c>
      <c r="H23" s="96">
        <f t="shared" si="2"/>
        <v>0</v>
      </c>
      <c r="I23" s="85">
        <v>111.5</v>
      </c>
      <c r="J23" s="85">
        <v>9.51</v>
      </c>
      <c r="K23" s="85">
        <v>642.8</v>
      </c>
      <c r="L23" s="85">
        <f t="shared" si="3"/>
        <v>763.81</v>
      </c>
      <c r="M23" s="97">
        <f t="shared" si="0"/>
        <v>763.81</v>
      </c>
      <c r="N23" s="85">
        <v>0</v>
      </c>
      <c r="O23" s="85">
        <f t="shared" si="1"/>
        <v>763.81</v>
      </c>
    </row>
    <row r="24" spans="1:15" ht="30" customHeight="1">
      <c r="A24" s="68" t="s">
        <v>4</v>
      </c>
      <c r="B24" s="69">
        <f>SUM(B12:B23)</f>
        <v>4358</v>
      </c>
      <c r="C24" s="70">
        <f>SUM(C12:C23)</f>
        <v>1047.86</v>
      </c>
      <c r="D24" s="70">
        <f>SUM(D12:D23)</f>
        <v>1243.09</v>
      </c>
      <c r="E24" s="70">
        <f>SUM(E12:E23)</f>
        <v>414.16999999999996</v>
      </c>
      <c r="F24" s="70">
        <f aca="true" t="shared" si="4" ref="F24:O24">SUM(F12:F23)</f>
        <v>2662.38</v>
      </c>
      <c r="G24" s="70">
        <f t="shared" si="4"/>
        <v>14.350000000000001</v>
      </c>
      <c r="H24" s="70">
        <f t="shared" si="4"/>
        <v>5381.85</v>
      </c>
      <c r="I24" s="70">
        <f t="shared" si="4"/>
        <v>11442.09</v>
      </c>
      <c r="J24" s="70">
        <f t="shared" si="4"/>
        <v>20410.770000000004</v>
      </c>
      <c r="K24" s="70">
        <f t="shared" si="4"/>
        <v>19726.050000000003</v>
      </c>
      <c r="L24" s="70">
        <f t="shared" si="4"/>
        <v>51578.91</v>
      </c>
      <c r="M24" s="70">
        <f t="shared" si="4"/>
        <v>56960.759999999995</v>
      </c>
      <c r="N24" s="70">
        <f t="shared" si="4"/>
        <v>1960.23</v>
      </c>
      <c r="O24" s="71">
        <f t="shared" si="4"/>
        <v>58920.99</v>
      </c>
    </row>
  </sheetData>
  <sheetProtection/>
  <mergeCells count="16">
    <mergeCell ref="A4:M4"/>
    <mergeCell ref="A5:M5"/>
    <mergeCell ref="A6:M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5.8515625" style="20" customWidth="1"/>
    <col min="3" max="3" width="9.00390625" style="20" customWidth="1"/>
    <col min="4" max="4" width="9.28125" style="20" customWidth="1"/>
    <col min="5" max="5" width="12.421875" style="20" bestFit="1" customWidth="1"/>
    <col min="6" max="6" width="16.8515625" style="20" customWidth="1"/>
    <col min="7" max="7" width="9.8515625" style="20" customWidth="1"/>
    <col min="8" max="8" width="11.57421875" style="20" customWidth="1"/>
    <col min="9" max="10" width="16.421875" style="20" customWidth="1"/>
    <col min="11" max="11" width="14.140625" style="20" customWidth="1"/>
    <col min="12" max="12" width="13.00390625" style="20" bestFit="1" customWidth="1"/>
    <col min="13" max="13" width="15.7109375" style="20" customWidth="1"/>
    <col min="14" max="14" width="18.57421875" style="20" customWidth="1"/>
    <col min="15" max="15" width="17.7109375" style="20" customWidth="1"/>
    <col min="16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3" s="23" customFormat="1" ht="33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s="23" customFormat="1" ht="33.75" customHeight="1">
      <c r="A5" s="174" t="s">
        <v>42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s="23" customFormat="1" ht="33.7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33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26.2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27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26.2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24.7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26</v>
      </c>
      <c r="C12" s="89">
        <v>0</v>
      </c>
      <c r="D12" s="89">
        <v>0</v>
      </c>
      <c r="E12" s="89">
        <v>0</v>
      </c>
      <c r="F12" s="79">
        <v>0</v>
      </c>
      <c r="G12" s="79">
        <v>0</v>
      </c>
      <c r="H12" s="88">
        <f>SUM(C12:G12)</f>
        <v>0</v>
      </c>
      <c r="I12" s="79">
        <v>0</v>
      </c>
      <c r="J12" s="79">
        <v>5.76</v>
      </c>
      <c r="K12" s="79">
        <v>1.87</v>
      </c>
      <c r="L12" s="79">
        <f>+K12+J12+I12</f>
        <v>7.63</v>
      </c>
      <c r="M12" s="89">
        <f aca="true" t="shared" si="0" ref="M12:M23">SUM(H12+L12)</f>
        <v>7.63</v>
      </c>
      <c r="N12" s="87">
        <v>0.3</v>
      </c>
      <c r="O12" s="79">
        <f aca="true" t="shared" si="1" ref="O12:O23">SUM(M12:N12)</f>
        <v>7.93</v>
      </c>
    </row>
    <row r="13" spans="1:15" ht="30" customHeight="1">
      <c r="A13" s="90" t="s">
        <v>14</v>
      </c>
      <c r="B13" s="81">
        <v>44</v>
      </c>
      <c r="C13" s="93">
        <v>0</v>
      </c>
      <c r="D13" s="93">
        <v>0</v>
      </c>
      <c r="E13" s="93">
        <v>0</v>
      </c>
      <c r="F13" s="82">
        <v>8.2</v>
      </c>
      <c r="G13" s="82">
        <v>0</v>
      </c>
      <c r="H13" s="92">
        <f aca="true" t="shared" si="2" ref="H13:H23">SUM(C13:G13)</f>
        <v>8.2</v>
      </c>
      <c r="I13" s="82">
        <v>67.62</v>
      </c>
      <c r="J13" s="82">
        <v>150.06</v>
      </c>
      <c r="K13" s="82">
        <v>168.68</v>
      </c>
      <c r="L13" s="82">
        <f aca="true" t="shared" si="3" ref="L13:L23">+K13+J13+I13</f>
        <v>386.36</v>
      </c>
      <c r="M13" s="93">
        <f t="shared" si="0"/>
        <v>394.56</v>
      </c>
      <c r="N13" s="91">
        <v>19.5</v>
      </c>
      <c r="O13" s="82">
        <f t="shared" si="1"/>
        <v>414.06</v>
      </c>
    </row>
    <row r="14" spans="1:15" ht="30" customHeight="1">
      <c r="A14" s="90" t="s">
        <v>15</v>
      </c>
      <c r="B14" s="81">
        <v>1271</v>
      </c>
      <c r="C14" s="93">
        <v>198.64</v>
      </c>
      <c r="D14" s="93">
        <v>4.15</v>
      </c>
      <c r="E14" s="93">
        <v>5.76</v>
      </c>
      <c r="F14" s="82">
        <v>481.16</v>
      </c>
      <c r="G14" s="82">
        <v>0.1</v>
      </c>
      <c r="H14" s="92">
        <f t="shared" si="2"/>
        <v>689.8100000000001</v>
      </c>
      <c r="I14" s="82">
        <v>2365.08</v>
      </c>
      <c r="J14" s="82">
        <v>2690.26</v>
      </c>
      <c r="K14" s="82">
        <v>3110.94</v>
      </c>
      <c r="L14" s="82">
        <f t="shared" si="3"/>
        <v>8166.280000000001</v>
      </c>
      <c r="M14" s="93">
        <f t="shared" si="0"/>
        <v>8856.09</v>
      </c>
      <c r="N14" s="91">
        <v>107.08</v>
      </c>
      <c r="O14" s="82">
        <f t="shared" si="1"/>
        <v>8963.17</v>
      </c>
    </row>
    <row r="15" spans="1:15" ht="30" customHeight="1">
      <c r="A15" s="90" t="s">
        <v>16</v>
      </c>
      <c r="B15" s="81">
        <v>439</v>
      </c>
      <c r="C15" s="93">
        <v>0</v>
      </c>
      <c r="D15" s="93">
        <v>0.6</v>
      </c>
      <c r="E15" s="93">
        <v>0</v>
      </c>
      <c r="F15" s="82">
        <v>17.06</v>
      </c>
      <c r="G15" s="82">
        <v>0.75</v>
      </c>
      <c r="H15" s="92">
        <f t="shared" si="2"/>
        <v>18.41</v>
      </c>
      <c r="I15" s="82">
        <v>1026.07</v>
      </c>
      <c r="J15" s="82">
        <v>3325.23</v>
      </c>
      <c r="K15" s="82">
        <v>4255.22</v>
      </c>
      <c r="L15" s="82">
        <f t="shared" si="3"/>
        <v>8606.52</v>
      </c>
      <c r="M15" s="93">
        <f t="shared" si="0"/>
        <v>8624.93</v>
      </c>
      <c r="N15" s="91">
        <v>11.51</v>
      </c>
      <c r="O15" s="82">
        <f t="shared" si="1"/>
        <v>8636.44</v>
      </c>
    </row>
    <row r="16" spans="1:15" ht="30" customHeight="1">
      <c r="A16" s="90" t="s">
        <v>17</v>
      </c>
      <c r="B16" s="81">
        <v>250</v>
      </c>
      <c r="C16" s="93">
        <v>122.9</v>
      </c>
      <c r="D16" s="93">
        <v>2.05</v>
      </c>
      <c r="E16" s="93">
        <v>310.9</v>
      </c>
      <c r="F16" s="82">
        <v>39.36</v>
      </c>
      <c r="G16" s="82">
        <v>1.77</v>
      </c>
      <c r="H16" s="92">
        <f t="shared" si="2"/>
        <v>476.97999999999996</v>
      </c>
      <c r="I16" s="82">
        <v>932.57</v>
      </c>
      <c r="J16" s="82">
        <v>2529.34</v>
      </c>
      <c r="K16" s="82">
        <v>1656.75</v>
      </c>
      <c r="L16" s="82">
        <f t="shared" si="3"/>
        <v>5118.66</v>
      </c>
      <c r="M16" s="93">
        <f t="shared" si="0"/>
        <v>5595.639999999999</v>
      </c>
      <c r="N16" s="91">
        <v>137.54</v>
      </c>
      <c r="O16" s="82">
        <f t="shared" si="1"/>
        <v>5733.179999999999</v>
      </c>
    </row>
    <row r="17" spans="1:15" ht="30" customHeight="1">
      <c r="A17" s="90" t="s">
        <v>18</v>
      </c>
      <c r="B17" s="81">
        <v>210</v>
      </c>
      <c r="C17" s="93">
        <v>99.46</v>
      </c>
      <c r="D17" s="93">
        <v>315.4</v>
      </c>
      <c r="E17" s="93">
        <v>19.9</v>
      </c>
      <c r="F17" s="82">
        <v>85.4</v>
      </c>
      <c r="G17" s="82">
        <v>3.36</v>
      </c>
      <c r="H17" s="92">
        <f t="shared" si="2"/>
        <v>523.52</v>
      </c>
      <c r="I17" s="82">
        <v>789.56</v>
      </c>
      <c r="J17" s="82">
        <v>2634.66</v>
      </c>
      <c r="K17" s="82">
        <v>3476.11</v>
      </c>
      <c r="L17" s="82">
        <f t="shared" si="3"/>
        <v>6900.33</v>
      </c>
      <c r="M17" s="93">
        <f t="shared" si="0"/>
        <v>7423.85</v>
      </c>
      <c r="N17" s="91">
        <v>324.04</v>
      </c>
      <c r="O17" s="82">
        <f t="shared" si="1"/>
        <v>7747.89</v>
      </c>
    </row>
    <row r="18" spans="1:15" ht="30" customHeight="1">
      <c r="A18" s="90" t="s">
        <v>19</v>
      </c>
      <c r="B18" s="81">
        <v>1175</v>
      </c>
      <c r="C18" s="93">
        <v>195.69</v>
      </c>
      <c r="D18" s="93">
        <v>333.85</v>
      </c>
      <c r="E18" s="93">
        <v>512.13</v>
      </c>
      <c r="F18" s="82">
        <v>1163.87</v>
      </c>
      <c r="G18" s="82">
        <v>16.76</v>
      </c>
      <c r="H18" s="92">
        <f t="shared" si="2"/>
        <v>2222.3</v>
      </c>
      <c r="I18" s="82">
        <v>265.99</v>
      </c>
      <c r="J18" s="82">
        <v>1389.36</v>
      </c>
      <c r="K18" s="82">
        <v>1060.76</v>
      </c>
      <c r="L18" s="82">
        <f t="shared" si="3"/>
        <v>2716.1099999999997</v>
      </c>
      <c r="M18" s="93">
        <f t="shared" si="0"/>
        <v>4938.41</v>
      </c>
      <c r="N18" s="91">
        <v>696.63</v>
      </c>
      <c r="O18" s="82">
        <f t="shared" si="1"/>
        <v>5635.04</v>
      </c>
    </row>
    <row r="19" spans="1:15" ht="30" customHeight="1">
      <c r="A19" s="90" t="s">
        <v>20</v>
      </c>
      <c r="B19" s="81">
        <v>606</v>
      </c>
      <c r="C19" s="93">
        <v>82.95</v>
      </c>
      <c r="D19" s="93">
        <v>77.01</v>
      </c>
      <c r="E19" s="93">
        <v>29.11</v>
      </c>
      <c r="F19" s="82">
        <v>44.82</v>
      </c>
      <c r="G19" s="82">
        <v>12.25</v>
      </c>
      <c r="H19" s="92">
        <f t="shared" si="2"/>
        <v>246.14</v>
      </c>
      <c r="I19" s="82">
        <v>64.72</v>
      </c>
      <c r="J19" s="82">
        <v>216.55</v>
      </c>
      <c r="K19" s="82">
        <v>357.37</v>
      </c>
      <c r="L19" s="82">
        <f t="shared" si="3"/>
        <v>638.6400000000001</v>
      </c>
      <c r="M19" s="93">
        <f t="shared" si="0"/>
        <v>884.7800000000001</v>
      </c>
      <c r="N19" s="91">
        <v>582.55</v>
      </c>
      <c r="O19" s="82">
        <f t="shared" si="1"/>
        <v>1467.33</v>
      </c>
    </row>
    <row r="20" spans="1:15" ht="30" customHeight="1">
      <c r="A20" s="90" t="s">
        <v>38</v>
      </c>
      <c r="B20" s="81">
        <v>25</v>
      </c>
      <c r="C20" s="93">
        <v>2.5</v>
      </c>
      <c r="D20" s="93">
        <v>0</v>
      </c>
      <c r="E20" s="93">
        <v>0</v>
      </c>
      <c r="F20" s="82">
        <v>2</v>
      </c>
      <c r="G20" s="82">
        <v>0</v>
      </c>
      <c r="H20" s="92">
        <f t="shared" si="2"/>
        <v>4.5</v>
      </c>
      <c r="I20" s="82">
        <v>8.6</v>
      </c>
      <c r="J20" s="82">
        <v>74.4</v>
      </c>
      <c r="K20" s="82">
        <v>1.45</v>
      </c>
      <c r="L20" s="82">
        <f t="shared" si="3"/>
        <v>84.45</v>
      </c>
      <c r="M20" s="93">
        <f t="shared" si="0"/>
        <v>88.95</v>
      </c>
      <c r="N20" s="91">
        <v>8.05</v>
      </c>
      <c r="O20" s="82">
        <f t="shared" si="1"/>
        <v>97</v>
      </c>
    </row>
    <row r="21" spans="1:15" ht="30" customHeight="1">
      <c r="A21" s="90" t="s">
        <v>21</v>
      </c>
      <c r="B21" s="81">
        <v>101</v>
      </c>
      <c r="C21" s="93">
        <v>0</v>
      </c>
      <c r="D21" s="93">
        <v>2</v>
      </c>
      <c r="E21" s="93">
        <v>0</v>
      </c>
      <c r="F21" s="82">
        <v>7</v>
      </c>
      <c r="G21" s="82">
        <v>0</v>
      </c>
      <c r="H21" s="92">
        <f t="shared" si="2"/>
        <v>9</v>
      </c>
      <c r="I21" s="82">
        <v>66.3</v>
      </c>
      <c r="J21" s="82">
        <v>119.43</v>
      </c>
      <c r="K21" s="82">
        <v>14.2</v>
      </c>
      <c r="L21" s="82">
        <f t="shared" si="3"/>
        <v>199.93</v>
      </c>
      <c r="M21" s="93">
        <f t="shared" si="0"/>
        <v>208.93</v>
      </c>
      <c r="N21" s="91">
        <v>17.35</v>
      </c>
      <c r="O21" s="82">
        <f t="shared" si="1"/>
        <v>226.28</v>
      </c>
    </row>
    <row r="22" spans="1:15" ht="30" customHeight="1">
      <c r="A22" s="90" t="s">
        <v>22</v>
      </c>
      <c r="B22" s="81">
        <v>4</v>
      </c>
      <c r="C22" s="93">
        <v>0</v>
      </c>
      <c r="D22" s="93">
        <v>0</v>
      </c>
      <c r="E22" s="93">
        <v>0</v>
      </c>
      <c r="F22" s="82">
        <v>0</v>
      </c>
      <c r="G22" s="82">
        <v>0</v>
      </c>
      <c r="H22" s="92">
        <f t="shared" si="2"/>
        <v>0</v>
      </c>
      <c r="I22" s="82">
        <v>0.11</v>
      </c>
      <c r="J22" s="82">
        <v>50.9</v>
      </c>
      <c r="K22" s="82">
        <v>450</v>
      </c>
      <c r="L22" s="82">
        <f t="shared" si="3"/>
        <v>501.01</v>
      </c>
      <c r="M22" s="93">
        <f t="shared" si="0"/>
        <v>501.01</v>
      </c>
      <c r="N22" s="91">
        <v>0.82</v>
      </c>
      <c r="O22" s="82">
        <f t="shared" si="1"/>
        <v>501.83</v>
      </c>
    </row>
    <row r="23" spans="1:15" ht="30" customHeight="1">
      <c r="A23" s="94" t="s">
        <v>23</v>
      </c>
      <c r="B23" s="84">
        <v>18</v>
      </c>
      <c r="C23" s="97">
        <v>0</v>
      </c>
      <c r="D23" s="97">
        <v>0</v>
      </c>
      <c r="E23" s="97">
        <v>0</v>
      </c>
      <c r="F23" s="85">
        <v>0</v>
      </c>
      <c r="G23" s="85">
        <v>0</v>
      </c>
      <c r="H23" s="96">
        <f t="shared" si="2"/>
        <v>0</v>
      </c>
      <c r="I23" s="85">
        <v>210.35</v>
      </c>
      <c r="J23" s="85">
        <v>869.44</v>
      </c>
      <c r="K23" s="85">
        <v>347.06</v>
      </c>
      <c r="L23" s="85">
        <f t="shared" si="3"/>
        <v>1426.85</v>
      </c>
      <c r="M23" s="97">
        <f t="shared" si="0"/>
        <v>1426.85</v>
      </c>
      <c r="N23" s="85">
        <v>0</v>
      </c>
      <c r="O23" s="85">
        <f t="shared" si="1"/>
        <v>1426.85</v>
      </c>
    </row>
    <row r="24" spans="1:15" ht="30" customHeight="1">
      <c r="A24" s="68" t="s">
        <v>4</v>
      </c>
      <c r="B24" s="69">
        <f>SUM(B12:B23)</f>
        <v>4169</v>
      </c>
      <c r="C24" s="70">
        <f>SUM(C12:C23)</f>
        <v>702.14</v>
      </c>
      <c r="D24" s="70">
        <f>SUM(D12:D23)</f>
        <v>735.06</v>
      </c>
      <c r="E24" s="70">
        <f>SUM(E12:E23)</f>
        <v>877.8</v>
      </c>
      <c r="F24" s="70">
        <f aca="true" t="shared" si="4" ref="F24:O24">SUM(F12:F23)</f>
        <v>1848.8699999999997</v>
      </c>
      <c r="G24" s="70">
        <f t="shared" si="4"/>
        <v>34.99</v>
      </c>
      <c r="H24" s="70">
        <f t="shared" si="4"/>
        <v>4198.860000000001</v>
      </c>
      <c r="I24" s="70">
        <f t="shared" si="4"/>
        <v>5796.97</v>
      </c>
      <c r="J24" s="70">
        <f t="shared" si="4"/>
        <v>14055.390000000001</v>
      </c>
      <c r="K24" s="70">
        <f t="shared" si="4"/>
        <v>14900.410000000003</v>
      </c>
      <c r="L24" s="70">
        <f t="shared" si="4"/>
        <v>34752.77</v>
      </c>
      <c r="M24" s="70">
        <f t="shared" si="4"/>
        <v>38951.63</v>
      </c>
      <c r="N24" s="70">
        <f t="shared" si="4"/>
        <v>1905.3699999999997</v>
      </c>
      <c r="O24" s="71">
        <f t="shared" si="4"/>
        <v>40857</v>
      </c>
    </row>
  </sheetData>
  <sheetProtection/>
  <mergeCells count="16">
    <mergeCell ref="A4:M4"/>
    <mergeCell ref="A5:M5"/>
    <mergeCell ref="A6:M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6.8515625" style="20" customWidth="1"/>
    <col min="3" max="3" width="8.421875" style="20" customWidth="1"/>
    <col min="4" max="4" width="9.28125" style="20" customWidth="1"/>
    <col min="5" max="5" width="12.421875" style="20" bestFit="1" customWidth="1"/>
    <col min="6" max="6" width="16.421875" style="20" customWidth="1"/>
    <col min="7" max="7" width="11.00390625" style="20" customWidth="1"/>
    <col min="8" max="8" width="11.421875" style="20" customWidth="1"/>
    <col min="9" max="9" width="16.421875" style="20" customWidth="1"/>
    <col min="10" max="10" width="17.140625" style="20" customWidth="1"/>
    <col min="11" max="11" width="13.8515625" style="20" customWidth="1"/>
    <col min="12" max="12" width="12.57421875" style="20" bestFit="1" customWidth="1"/>
    <col min="13" max="13" width="17.140625" style="20" customWidth="1"/>
    <col min="14" max="14" width="19.00390625" style="20" customWidth="1"/>
    <col min="15" max="15" width="17.00390625" style="20" customWidth="1"/>
    <col min="16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3" s="23" customFormat="1" ht="33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s="23" customFormat="1" ht="33.75" customHeight="1">
      <c r="A5" s="174" t="s">
        <v>43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s="23" customFormat="1" ht="33.7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33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24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28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26.2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26.2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42</v>
      </c>
      <c r="C12" s="89">
        <v>0</v>
      </c>
      <c r="D12" s="89">
        <v>0</v>
      </c>
      <c r="E12" s="89">
        <v>0</v>
      </c>
      <c r="F12" s="79">
        <v>6</v>
      </c>
      <c r="G12" s="79">
        <v>1</v>
      </c>
      <c r="H12" s="88">
        <f>SUM(C12:G12)</f>
        <v>7</v>
      </c>
      <c r="I12" s="79">
        <v>0</v>
      </c>
      <c r="J12" s="79">
        <v>12.51</v>
      </c>
      <c r="K12" s="79">
        <v>1.54</v>
      </c>
      <c r="L12" s="79">
        <f>+K12+J12+I12</f>
        <v>14.05</v>
      </c>
      <c r="M12" s="89">
        <f aca="true" t="shared" si="0" ref="M12:M23">SUM(H12+L12)</f>
        <v>21.05</v>
      </c>
      <c r="N12" s="87">
        <v>0</v>
      </c>
      <c r="O12" s="79">
        <f aca="true" t="shared" si="1" ref="O12:O23">SUM(M12:N12)</f>
        <v>21.05</v>
      </c>
    </row>
    <row r="13" spans="1:15" ht="30" customHeight="1">
      <c r="A13" s="90" t="s">
        <v>14</v>
      </c>
      <c r="B13" s="81">
        <v>37</v>
      </c>
      <c r="C13" s="93">
        <v>0</v>
      </c>
      <c r="D13" s="93">
        <v>0</v>
      </c>
      <c r="E13" s="93">
        <v>0</v>
      </c>
      <c r="F13" s="82">
        <v>0</v>
      </c>
      <c r="G13" s="82">
        <v>0</v>
      </c>
      <c r="H13" s="92">
        <f aca="true" t="shared" si="2" ref="H13:H23">SUM(C13:G13)</f>
        <v>0</v>
      </c>
      <c r="I13" s="82">
        <v>12.4</v>
      </c>
      <c r="J13" s="82">
        <v>18.15</v>
      </c>
      <c r="K13" s="82">
        <v>13.28</v>
      </c>
      <c r="L13" s="82">
        <f aca="true" t="shared" si="3" ref="L13:L23">+K13+J13+I13</f>
        <v>43.83</v>
      </c>
      <c r="M13" s="93">
        <f t="shared" si="0"/>
        <v>43.83</v>
      </c>
      <c r="N13" s="91">
        <v>12</v>
      </c>
      <c r="O13" s="82">
        <f t="shared" si="1"/>
        <v>55.83</v>
      </c>
    </row>
    <row r="14" spans="1:15" ht="30" customHeight="1">
      <c r="A14" s="90" t="s">
        <v>15</v>
      </c>
      <c r="B14" s="81">
        <v>1307</v>
      </c>
      <c r="C14" s="93">
        <v>74.31</v>
      </c>
      <c r="D14" s="93">
        <v>10.45</v>
      </c>
      <c r="E14" s="93">
        <v>23.4</v>
      </c>
      <c r="F14" s="82">
        <v>303.41</v>
      </c>
      <c r="G14" s="82">
        <v>4</v>
      </c>
      <c r="H14" s="92">
        <f t="shared" si="2"/>
        <v>415.57000000000005</v>
      </c>
      <c r="I14" s="82">
        <v>681.28</v>
      </c>
      <c r="J14" s="82">
        <v>2504.58</v>
      </c>
      <c r="K14" s="82">
        <v>3949.27</v>
      </c>
      <c r="L14" s="82">
        <f t="shared" si="3"/>
        <v>7135.13</v>
      </c>
      <c r="M14" s="93">
        <f t="shared" si="0"/>
        <v>7550.7</v>
      </c>
      <c r="N14" s="91">
        <v>888.2</v>
      </c>
      <c r="O14" s="82">
        <f t="shared" si="1"/>
        <v>8438.9</v>
      </c>
    </row>
    <row r="15" spans="1:15" ht="30" customHeight="1">
      <c r="A15" s="90" t="s">
        <v>16</v>
      </c>
      <c r="B15" s="81">
        <v>494</v>
      </c>
      <c r="C15" s="93">
        <v>1</v>
      </c>
      <c r="D15" s="93">
        <v>0.2</v>
      </c>
      <c r="E15" s="93">
        <v>1.8</v>
      </c>
      <c r="F15" s="82">
        <v>46.43</v>
      </c>
      <c r="G15" s="82">
        <v>6.42</v>
      </c>
      <c r="H15" s="92">
        <f t="shared" si="2"/>
        <v>55.85</v>
      </c>
      <c r="I15" s="82">
        <v>803.45</v>
      </c>
      <c r="J15" s="82">
        <v>2914.08</v>
      </c>
      <c r="K15" s="82">
        <v>2478.24</v>
      </c>
      <c r="L15" s="82">
        <f t="shared" si="3"/>
        <v>6195.7699999999995</v>
      </c>
      <c r="M15" s="93">
        <f t="shared" si="0"/>
        <v>6251.62</v>
      </c>
      <c r="N15" s="91">
        <v>24.15</v>
      </c>
      <c r="O15" s="82">
        <f t="shared" si="1"/>
        <v>6275.7699999999995</v>
      </c>
    </row>
    <row r="16" spans="1:15" ht="30" customHeight="1">
      <c r="A16" s="90" t="s">
        <v>17</v>
      </c>
      <c r="B16" s="81">
        <v>208</v>
      </c>
      <c r="C16" s="93">
        <v>36.3</v>
      </c>
      <c r="D16" s="93">
        <v>506.9</v>
      </c>
      <c r="E16" s="93">
        <v>6.95</v>
      </c>
      <c r="F16" s="82">
        <v>15.85</v>
      </c>
      <c r="G16" s="82">
        <v>2.78</v>
      </c>
      <c r="H16" s="92">
        <f t="shared" si="2"/>
        <v>568.78</v>
      </c>
      <c r="I16" s="82">
        <v>174.3</v>
      </c>
      <c r="J16" s="82">
        <v>1469.38</v>
      </c>
      <c r="K16" s="82">
        <v>1611.99</v>
      </c>
      <c r="L16" s="82">
        <f t="shared" si="3"/>
        <v>3255.67</v>
      </c>
      <c r="M16" s="93">
        <f t="shared" si="0"/>
        <v>3824.45</v>
      </c>
      <c r="N16" s="91">
        <v>239.1</v>
      </c>
      <c r="O16" s="82">
        <f t="shared" si="1"/>
        <v>4063.5499999999997</v>
      </c>
    </row>
    <row r="17" spans="1:15" ht="30" customHeight="1">
      <c r="A17" s="90" t="s">
        <v>18</v>
      </c>
      <c r="B17" s="81">
        <v>205</v>
      </c>
      <c r="C17" s="93">
        <v>28.3</v>
      </c>
      <c r="D17" s="93">
        <v>38.2</v>
      </c>
      <c r="E17" s="93">
        <v>2</v>
      </c>
      <c r="F17" s="82">
        <v>39.63</v>
      </c>
      <c r="G17" s="82">
        <v>3.6</v>
      </c>
      <c r="H17" s="92">
        <f t="shared" si="2"/>
        <v>111.72999999999999</v>
      </c>
      <c r="I17" s="82">
        <v>39.35</v>
      </c>
      <c r="J17" s="82">
        <v>508.07</v>
      </c>
      <c r="K17" s="82">
        <v>684.07</v>
      </c>
      <c r="L17" s="82">
        <f t="shared" si="3"/>
        <v>1231.49</v>
      </c>
      <c r="M17" s="93">
        <f t="shared" si="0"/>
        <v>1343.22</v>
      </c>
      <c r="N17" s="91">
        <v>179.71</v>
      </c>
      <c r="O17" s="82">
        <f t="shared" si="1"/>
        <v>1522.93</v>
      </c>
    </row>
    <row r="18" spans="1:15" ht="30" customHeight="1">
      <c r="A18" s="90" t="s">
        <v>19</v>
      </c>
      <c r="B18" s="81">
        <v>810</v>
      </c>
      <c r="C18" s="93">
        <v>39.1</v>
      </c>
      <c r="D18" s="93">
        <v>30.59</v>
      </c>
      <c r="E18" s="93">
        <v>26.55</v>
      </c>
      <c r="F18" s="82">
        <v>42.65</v>
      </c>
      <c r="G18" s="82">
        <v>5.7</v>
      </c>
      <c r="H18" s="92">
        <f t="shared" si="2"/>
        <v>144.58999999999997</v>
      </c>
      <c r="I18" s="82">
        <v>18.34</v>
      </c>
      <c r="J18" s="82">
        <v>297.22</v>
      </c>
      <c r="K18" s="82">
        <v>271.69</v>
      </c>
      <c r="L18" s="82">
        <f t="shared" si="3"/>
        <v>587.2500000000001</v>
      </c>
      <c r="M18" s="93">
        <f t="shared" si="0"/>
        <v>731.8400000000001</v>
      </c>
      <c r="N18" s="91">
        <v>145.61</v>
      </c>
      <c r="O18" s="82">
        <f t="shared" si="1"/>
        <v>877.4500000000002</v>
      </c>
    </row>
    <row r="19" spans="1:15" ht="30" customHeight="1">
      <c r="A19" s="90" t="s">
        <v>20</v>
      </c>
      <c r="B19" s="81">
        <v>369</v>
      </c>
      <c r="C19" s="93">
        <v>30.92</v>
      </c>
      <c r="D19" s="93">
        <v>98.46</v>
      </c>
      <c r="E19" s="93">
        <v>44.75</v>
      </c>
      <c r="F19" s="82">
        <v>20.02</v>
      </c>
      <c r="G19" s="82">
        <v>0</v>
      </c>
      <c r="H19" s="92">
        <f t="shared" si="2"/>
        <v>194.15</v>
      </c>
      <c r="I19" s="82">
        <v>69.93</v>
      </c>
      <c r="J19" s="82">
        <v>200.63</v>
      </c>
      <c r="K19" s="82">
        <v>187.75</v>
      </c>
      <c r="L19" s="82">
        <f t="shared" si="3"/>
        <v>458.31</v>
      </c>
      <c r="M19" s="93">
        <f t="shared" si="0"/>
        <v>652.46</v>
      </c>
      <c r="N19" s="91">
        <v>463.86</v>
      </c>
      <c r="O19" s="82">
        <f t="shared" si="1"/>
        <v>1116.3200000000002</v>
      </c>
    </row>
    <row r="20" spans="1:15" ht="30" customHeight="1">
      <c r="A20" s="90" t="s">
        <v>38</v>
      </c>
      <c r="B20" s="81">
        <v>39</v>
      </c>
      <c r="C20" s="93">
        <v>2.2</v>
      </c>
      <c r="D20" s="93">
        <v>0.25</v>
      </c>
      <c r="E20" s="93">
        <v>0.65</v>
      </c>
      <c r="F20" s="82">
        <v>0.6</v>
      </c>
      <c r="G20" s="82">
        <v>0</v>
      </c>
      <c r="H20" s="92">
        <f t="shared" si="2"/>
        <v>3.7</v>
      </c>
      <c r="I20" s="82">
        <v>15.8</v>
      </c>
      <c r="J20" s="82">
        <v>48.25</v>
      </c>
      <c r="K20" s="82">
        <v>2.4</v>
      </c>
      <c r="L20" s="82">
        <f t="shared" si="3"/>
        <v>66.45</v>
      </c>
      <c r="M20" s="93">
        <f t="shared" si="0"/>
        <v>70.15</v>
      </c>
      <c r="N20" s="91">
        <v>44.1</v>
      </c>
      <c r="O20" s="82">
        <f t="shared" si="1"/>
        <v>114.25</v>
      </c>
    </row>
    <row r="21" spans="1:15" ht="30" customHeight="1">
      <c r="A21" s="90" t="s">
        <v>21</v>
      </c>
      <c r="B21" s="81">
        <v>144</v>
      </c>
      <c r="C21" s="93">
        <v>2</v>
      </c>
      <c r="D21" s="93">
        <v>2</v>
      </c>
      <c r="E21" s="93">
        <v>0.5</v>
      </c>
      <c r="F21" s="82">
        <v>0.1</v>
      </c>
      <c r="G21" s="82">
        <v>0.1</v>
      </c>
      <c r="H21" s="92">
        <f t="shared" si="2"/>
        <v>4.699999999999999</v>
      </c>
      <c r="I21" s="82">
        <v>89.85</v>
      </c>
      <c r="J21" s="82">
        <v>148.59</v>
      </c>
      <c r="K21" s="82">
        <v>11.81</v>
      </c>
      <c r="L21" s="82">
        <f t="shared" si="3"/>
        <v>250.25</v>
      </c>
      <c r="M21" s="93">
        <f t="shared" si="0"/>
        <v>254.95</v>
      </c>
      <c r="N21" s="91">
        <v>7.85</v>
      </c>
      <c r="O21" s="82">
        <f t="shared" si="1"/>
        <v>262.8</v>
      </c>
    </row>
    <row r="22" spans="1:15" ht="30" customHeight="1">
      <c r="A22" s="90" t="s">
        <v>22</v>
      </c>
      <c r="B22" s="81">
        <v>15</v>
      </c>
      <c r="C22" s="93">
        <v>0</v>
      </c>
      <c r="D22" s="93">
        <v>0</v>
      </c>
      <c r="E22" s="93">
        <v>0</v>
      </c>
      <c r="F22" s="82">
        <v>0</v>
      </c>
      <c r="G22" s="82">
        <v>0.03</v>
      </c>
      <c r="H22" s="92">
        <f t="shared" si="2"/>
        <v>0.03</v>
      </c>
      <c r="I22" s="82">
        <v>3.6</v>
      </c>
      <c r="J22" s="82">
        <v>9.56</v>
      </c>
      <c r="K22" s="82">
        <v>1.88</v>
      </c>
      <c r="L22" s="82">
        <f t="shared" si="3"/>
        <v>15.040000000000001</v>
      </c>
      <c r="M22" s="93">
        <f t="shared" si="0"/>
        <v>15.07</v>
      </c>
      <c r="N22" s="91">
        <v>5.76</v>
      </c>
      <c r="O22" s="82">
        <f t="shared" si="1"/>
        <v>20.83</v>
      </c>
    </row>
    <row r="23" spans="1:15" ht="30" customHeight="1">
      <c r="A23" s="94" t="s">
        <v>23</v>
      </c>
      <c r="B23" s="84">
        <v>15</v>
      </c>
      <c r="C23" s="97">
        <v>0</v>
      </c>
      <c r="D23" s="97">
        <v>0</v>
      </c>
      <c r="E23" s="97">
        <v>0</v>
      </c>
      <c r="F23" s="85">
        <v>0</v>
      </c>
      <c r="G23" s="85">
        <v>0</v>
      </c>
      <c r="H23" s="96">
        <f t="shared" si="2"/>
        <v>0</v>
      </c>
      <c r="I23" s="85">
        <v>12.99</v>
      </c>
      <c r="J23" s="85">
        <v>2.05</v>
      </c>
      <c r="K23" s="85">
        <v>4.99</v>
      </c>
      <c r="L23" s="85">
        <f t="shared" si="3"/>
        <v>20.03</v>
      </c>
      <c r="M23" s="97">
        <f t="shared" si="0"/>
        <v>20.03</v>
      </c>
      <c r="N23" s="85">
        <v>0</v>
      </c>
      <c r="O23" s="85">
        <f t="shared" si="1"/>
        <v>20.03</v>
      </c>
    </row>
    <row r="24" spans="1:15" ht="30" customHeight="1">
      <c r="A24" s="68" t="s">
        <v>4</v>
      </c>
      <c r="B24" s="69">
        <f>SUM(B12:B23)</f>
        <v>3685</v>
      </c>
      <c r="C24" s="70">
        <f>SUM(C12:C23)</f>
        <v>214.13</v>
      </c>
      <c r="D24" s="70">
        <f>SUM(D12:D23)</f>
        <v>687.0500000000001</v>
      </c>
      <c r="E24" s="70">
        <f>SUM(E12:E23)</f>
        <v>106.60000000000001</v>
      </c>
      <c r="F24" s="70">
        <f aca="true" t="shared" si="4" ref="F24:O24">SUM(F12:F23)</f>
        <v>474.69000000000005</v>
      </c>
      <c r="G24" s="70">
        <f t="shared" si="4"/>
        <v>23.630000000000003</v>
      </c>
      <c r="H24" s="70">
        <f t="shared" si="4"/>
        <v>1506.1000000000001</v>
      </c>
      <c r="I24" s="70">
        <f t="shared" si="4"/>
        <v>1921.2899999999997</v>
      </c>
      <c r="J24" s="70">
        <f t="shared" si="4"/>
        <v>8133.070000000001</v>
      </c>
      <c r="K24" s="70">
        <f t="shared" si="4"/>
        <v>9218.909999999998</v>
      </c>
      <c r="L24" s="70">
        <f t="shared" si="4"/>
        <v>19273.27</v>
      </c>
      <c r="M24" s="70">
        <f t="shared" si="4"/>
        <v>20779.370000000003</v>
      </c>
      <c r="N24" s="70">
        <f t="shared" si="4"/>
        <v>2010.34</v>
      </c>
      <c r="O24" s="71">
        <f t="shared" si="4"/>
        <v>22789.71</v>
      </c>
    </row>
  </sheetData>
  <sheetProtection/>
  <mergeCells count="16">
    <mergeCell ref="A4:M4"/>
    <mergeCell ref="A5:M5"/>
    <mergeCell ref="A6:M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6.57421875" style="20" customWidth="1"/>
    <col min="3" max="3" width="11.00390625" style="20" bestFit="1" customWidth="1"/>
    <col min="4" max="4" width="11.00390625" style="20" customWidth="1"/>
    <col min="5" max="5" width="12.421875" style="20" customWidth="1"/>
    <col min="6" max="6" width="16.140625" style="20" customWidth="1"/>
    <col min="7" max="7" width="9.8515625" style="20" customWidth="1"/>
    <col min="8" max="8" width="11.57421875" style="20" bestFit="1" customWidth="1"/>
    <col min="9" max="9" width="16.140625" style="20" customWidth="1"/>
    <col min="10" max="10" width="16.421875" style="20" customWidth="1"/>
    <col min="11" max="11" width="13.8515625" style="20" customWidth="1"/>
    <col min="12" max="12" width="13.00390625" style="20" bestFit="1" customWidth="1"/>
    <col min="13" max="13" width="15.28125" style="20" customWidth="1"/>
    <col min="14" max="14" width="19.140625" style="20" customWidth="1"/>
    <col min="15" max="15" width="17.7109375" style="20" customWidth="1"/>
    <col min="16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3" ht="33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33.75" customHeight="1">
      <c r="A5" s="174" t="s">
        <v>44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33.7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33.75" customHeight="1">
      <c r="A7" s="2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27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27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24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27.7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12</v>
      </c>
      <c r="C12" s="89">
        <v>0</v>
      </c>
      <c r="D12" s="89">
        <v>0</v>
      </c>
      <c r="E12" s="89">
        <v>0</v>
      </c>
      <c r="F12" s="79">
        <v>0</v>
      </c>
      <c r="G12" s="79">
        <v>0</v>
      </c>
      <c r="H12" s="88">
        <f>SUM(C12:G12)</f>
        <v>0</v>
      </c>
      <c r="I12" s="79">
        <v>0</v>
      </c>
      <c r="J12" s="79">
        <v>8.76</v>
      </c>
      <c r="K12" s="79">
        <v>0.53</v>
      </c>
      <c r="L12" s="79">
        <f>+K12+J12+I12</f>
        <v>9.29</v>
      </c>
      <c r="M12" s="89">
        <f aca="true" t="shared" si="0" ref="M12:M23">SUM(H12+L12)</f>
        <v>9.29</v>
      </c>
      <c r="N12" s="87">
        <v>14</v>
      </c>
      <c r="O12" s="79">
        <f aca="true" t="shared" si="1" ref="O12:O23">SUM(M12:N12)</f>
        <v>23.29</v>
      </c>
    </row>
    <row r="13" spans="1:15" ht="30" customHeight="1">
      <c r="A13" s="90" t="s">
        <v>14</v>
      </c>
      <c r="B13" s="81">
        <v>60</v>
      </c>
      <c r="C13" s="93">
        <v>0.09</v>
      </c>
      <c r="D13" s="93">
        <v>0.01</v>
      </c>
      <c r="E13" s="93">
        <v>0</v>
      </c>
      <c r="F13" s="82">
        <v>7.27</v>
      </c>
      <c r="G13" s="82">
        <v>0</v>
      </c>
      <c r="H13" s="92">
        <f aca="true" t="shared" si="2" ref="H13:H23">SUM(C13:G13)</f>
        <v>7.369999999999999</v>
      </c>
      <c r="I13" s="82">
        <v>40.12</v>
      </c>
      <c r="J13" s="82">
        <v>136.07</v>
      </c>
      <c r="K13" s="82">
        <v>59.47</v>
      </c>
      <c r="L13" s="82">
        <f aca="true" t="shared" si="3" ref="L13:L23">+K13+J13+I13</f>
        <v>235.66</v>
      </c>
      <c r="M13" s="93">
        <f t="shared" si="0"/>
        <v>243.03</v>
      </c>
      <c r="N13" s="91">
        <v>0.16</v>
      </c>
      <c r="O13" s="82">
        <f t="shared" si="1"/>
        <v>243.19</v>
      </c>
    </row>
    <row r="14" spans="1:15" ht="30" customHeight="1">
      <c r="A14" s="90" t="s">
        <v>15</v>
      </c>
      <c r="B14" s="81">
        <v>870</v>
      </c>
      <c r="C14" s="93">
        <v>60.06</v>
      </c>
      <c r="D14" s="93">
        <v>33.49</v>
      </c>
      <c r="E14" s="93">
        <v>3.2</v>
      </c>
      <c r="F14" s="82">
        <v>102.39</v>
      </c>
      <c r="G14" s="82">
        <v>0.07</v>
      </c>
      <c r="H14" s="92">
        <f t="shared" si="2"/>
        <v>199.21</v>
      </c>
      <c r="I14" s="82">
        <v>832.46</v>
      </c>
      <c r="J14" s="82">
        <v>2609.41</v>
      </c>
      <c r="K14" s="82">
        <v>1726.61</v>
      </c>
      <c r="L14" s="82">
        <f t="shared" si="3"/>
        <v>5168.48</v>
      </c>
      <c r="M14" s="93">
        <f t="shared" si="0"/>
        <v>5367.69</v>
      </c>
      <c r="N14" s="91">
        <v>15.62</v>
      </c>
      <c r="O14" s="82">
        <f t="shared" si="1"/>
        <v>5383.3099999999995</v>
      </c>
    </row>
    <row r="15" spans="1:15" ht="30" customHeight="1">
      <c r="A15" s="90" t="s">
        <v>16</v>
      </c>
      <c r="B15" s="81">
        <v>263</v>
      </c>
      <c r="C15" s="93">
        <v>1.4</v>
      </c>
      <c r="D15" s="93">
        <v>0</v>
      </c>
      <c r="E15" s="93">
        <v>0</v>
      </c>
      <c r="F15" s="82">
        <v>17.67</v>
      </c>
      <c r="G15" s="82">
        <v>2.21</v>
      </c>
      <c r="H15" s="92">
        <f t="shared" si="2"/>
        <v>21.28</v>
      </c>
      <c r="I15" s="82">
        <v>1416.51</v>
      </c>
      <c r="J15" s="82">
        <v>1495.67</v>
      </c>
      <c r="K15" s="82">
        <v>1380.33</v>
      </c>
      <c r="L15" s="82">
        <f t="shared" si="3"/>
        <v>4292.51</v>
      </c>
      <c r="M15" s="93">
        <f t="shared" si="0"/>
        <v>4313.79</v>
      </c>
      <c r="N15" s="91">
        <v>13.4</v>
      </c>
      <c r="O15" s="82">
        <f t="shared" si="1"/>
        <v>4327.19</v>
      </c>
    </row>
    <row r="16" spans="1:15" ht="30" customHeight="1">
      <c r="A16" s="90" t="s">
        <v>17</v>
      </c>
      <c r="B16" s="81">
        <v>183</v>
      </c>
      <c r="C16" s="93">
        <v>129.25</v>
      </c>
      <c r="D16" s="93">
        <v>28</v>
      </c>
      <c r="E16" s="93">
        <v>36.05</v>
      </c>
      <c r="F16" s="82">
        <v>25.4</v>
      </c>
      <c r="G16" s="82">
        <v>1.15</v>
      </c>
      <c r="H16" s="92">
        <f t="shared" si="2"/>
        <v>219.85000000000002</v>
      </c>
      <c r="I16" s="82">
        <v>1288.8</v>
      </c>
      <c r="J16" s="82">
        <v>3455.98</v>
      </c>
      <c r="K16" s="82">
        <v>1213.28</v>
      </c>
      <c r="L16" s="82">
        <f t="shared" si="3"/>
        <v>5958.06</v>
      </c>
      <c r="M16" s="93">
        <f t="shared" si="0"/>
        <v>6177.910000000001</v>
      </c>
      <c r="N16" s="91">
        <v>179.45</v>
      </c>
      <c r="O16" s="82">
        <f t="shared" si="1"/>
        <v>6357.360000000001</v>
      </c>
    </row>
    <row r="17" spans="1:15" ht="30" customHeight="1">
      <c r="A17" s="90" t="s">
        <v>18</v>
      </c>
      <c r="B17" s="81">
        <v>402</v>
      </c>
      <c r="C17" s="93">
        <v>176.12</v>
      </c>
      <c r="D17" s="93">
        <v>13.17</v>
      </c>
      <c r="E17" s="93">
        <v>36.32</v>
      </c>
      <c r="F17" s="82">
        <v>175.07</v>
      </c>
      <c r="G17" s="82">
        <v>2</v>
      </c>
      <c r="H17" s="92">
        <f t="shared" si="2"/>
        <v>402.67999999999995</v>
      </c>
      <c r="I17" s="82">
        <v>985.71</v>
      </c>
      <c r="J17" s="82">
        <v>2329.63</v>
      </c>
      <c r="K17" s="82">
        <v>3467.02</v>
      </c>
      <c r="L17" s="82">
        <f t="shared" si="3"/>
        <v>6782.36</v>
      </c>
      <c r="M17" s="93">
        <f t="shared" si="0"/>
        <v>7185.04</v>
      </c>
      <c r="N17" s="91">
        <v>400.66</v>
      </c>
      <c r="O17" s="82">
        <f t="shared" si="1"/>
        <v>7585.7</v>
      </c>
    </row>
    <row r="18" spans="1:15" ht="30" customHeight="1">
      <c r="A18" s="90" t="s">
        <v>19</v>
      </c>
      <c r="B18" s="81">
        <v>1637</v>
      </c>
      <c r="C18" s="93">
        <v>86.29</v>
      </c>
      <c r="D18" s="82">
        <v>335.51</v>
      </c>
      <c r="E18" s="82">
        <v>52.53</v>
      </c>
      <c r="F18" s="82">
        <v>101.64</v>
      </c>
      <c r="G18" s="82">
        <v>41.32</v>
      </c>
      <c r="H18" s="92">
        <f t="shared" si="2"/>
        <v>617.2900000000001</v>
      </c>
      <c r="I18" s="82">
        <v>967.36</v>
      </c>
      <c r="J18" s="82">
        <v>1721.69</v>
      </c>
      <c r="K18" s="82">
        <v>2410.07</v>
      </c>
      <c r="L18" s="82">
        <f t="shared" si="3"/>
        <v>5099.12</v>
      </c>
      <c r="M18" s="93">
        <f t="shared" si="0"/>
        <v>5716.41</v>
      </c>
      <c r="N18" s="91">
        <v>1579.65</v>
      </c>
      <c r="O18" s="82">
        <f t="shared" si="1"/>
        <v>7296.0599999999995</v>
      </c>
    </row>
    <row r="19" spans="1:15" ht="30" customHeight="1">
      <c r="A19" s="90" t="s">
        <v>20</v>
      </c>
      <c r="B19" s="81">
        <v>661</v>
      </c>
      <c r="C19" s="93">
        <v>912.29</v>
      </c>
      <c r="D19" s="93">
        <v>1210.61</v>
      </c>
      <c r="E19" s="93">
        <v>686.17</v>
      </c>
      <c r="F19" s="82">
        <v>360.9</v>
      </c>
      <c r="G19" s="82">
        <v>7.6</v>
      </c>
      <c r="H19" s="92">
        <f t="shared" si="2"/>
        <v>3177.5699999999997</v>
      </c>
      <c r="I19" s="82">
        <v>1758.93</v>
      </c>
      <c r="J19" s="82">
        <v>2111.75</v>
      </c>
      <c r="K19" s="82">
        <v>2018.51</v>
      </c>
      <c r="L19" s="82">
        <f t="shared" si="3"/>
        <v>5889.1900000000005</v>
      </c>
      <c r="M19" s="93">
        <f t="shared" si="0"/>
        <v>9066.76</v>
      </c>
      <c r="N19" s="91">
        <v>4957.2</v>
      </c>
      <c r="O19" s="82">
        <f t="shared" si="1"/>
        <v>14023.96</v>
      </c>
    </row>
    <row r="20" spans="1:15" ht="30" customHeight="1">
      <c r="A20" s="90" t="s">
        <v>38</v>
      </c>
      <c r="B20" s="81">
        <v>69</v>
      </c>
      <c r="C20" s="93">
        <v>64.8</v>
      </c>
      <c r="D20" s="93">
        <v>188</v>
      </c>
      <c r="E20" s="93">
        <v>5.81</v>
      </c>
      <c r="F20" s="82">
        <v>112.5</v>
      </c>
      <c r="G20" s="82">
        <v>0.25</v>
      </c>
      <c r="H20" s="92">
        <f t="shared" si="2"/>
        <v>371.36</v>
      </c>
      <c r="I20" s="82">
        <v>247.25</v>
      </c>
      <c r="J20" s="82">
        <v>178.25</v>
      </c>
      <c r="K20" s="82">
        <v>25.4</v>
      </c>
      <c r="L20" s="82">
        <f t="shared" si="3"/>
        <v>450.9</v>
      </c>
      <c r="M20" s="93">
        <f t="shared" si="0"/>
        <v>822.26</v>
      </c>
      <c r="N20" s="91">
        <v>1975.2</v>
      </c>
      <c r="O20" s="82">
        <f t="shared" si="1"/>
        <v>2797.46</v>
      </c>
    </row>
    <row r="21" spans="1:15" ht="30" customHeight="1">
      <c r="A21" s="90" t="s">
        <v>21</v>
      </c>
      <c r="B21" s="81">
        <v>111</v>
      </c>
      <c r="C21" s="93">
        <v>0</v>
      </c>
      <c r="D21" s="93">
        <v>5</v>
      </c>
      <c r="E21" s="93">
        <v>1</v>
      </c>
      <c r="F21" s="82">
        <v>2.8</v>
      </c>
      <c r="G21" s="82">
        <v>0</v>
      </c>
      <c r="H21" s="92">
        <f t="shared" si="2"/>
        <v>8.8</v>
      </c>
      <c r="I21" s="82">
        <v>55.15</v>
      </c>
      <c r="J21" s="82">
        <v>124.79</v>
      </c>
      <c r="K21" s="82">
        <v>28.1</v>
      </c>
      <c r="L21" s="82">
        <f t="shared" si="3"/>
        <v>208.04000000000002</v>
      </c>
      <c r="M21" s="93">
        <f t="shared" si="0"/>
        <v>216.84000000000003</v>
      </c>
      <c r="N21" s="91">
        <v>128.25</v>
      </c>
      <c r="O21" s="82">
        <f t="shared" si="1"/>
        <v>345.09000000000003</v>
      </c>
    </row>
    <row r="22" spans="1:15" ht="30" customHeight="1">
      <c r="A22" s="90" t="s">
        <v>22</v>
      </c>
      <c r="B22" s="81">
        <v>29</v>
      </c>
      <c r="C22" s="93">
        <v>0</v>
      </c>
      <c r="D22" s="93">
        <v>0</v>
      </c>
      <c r="E22" s="93">
        <v>0</v>
      </c>
      <c r="F22" s="82">
        <v>0</v>
      </c>
      <c r="G22" s="82">
        <v>0.15</v>
      </c>
      <c r="H22" s="92">
        <f t="shared" si="2"/>
        <v>0.15</v>
      </c>
      <c r="I22" s="82">
        <v>2.91</v>
      </c>
      <c r="J22" s="82">
        <v>79.79</v>
      </c>
      <c r="K22" s="82">
        <v>108.31</v>
      </c>
      <c r="L22" s="82">
        <f t="shared" si="3"/>
        <v>191.01000000000002</v>
      </c>
      <c r="M22" s="93">
        <f t="shared" si="0"/>
        <v>191.16000000000003</v>
      </c>
      <c r="N22" s="91">
        <v>10.52</v>
      </c>
      <c r="O22" s="82">
        <f t="shared" si="1"/>
        <v>201.68000000000004</v>
      </c>
    </row>
    <row r="23" spans="1:15" ht="30" customHeight="1">
      <c r="A23" s="94" t="s">
        <v>23</v>
      </c>
      <c r="B23" s="84">
        <v>13</v>
      </c>
      <c r="C23" s="97">
        <v>0</v>
      </c>
      <c r="D23" s="97">
        <v>0</v>
      </c>
      <c r="E23" s="97">
        <v>0</v>
      </c>
      <c r="F23" s="85">
        <v>0</v>
      </c>
      <c r="G23" s="85">
        <v>0</v>
      </c>
      <c r="H23" s="96">
        <f t="shared" si="2"/>
        <v>0</v>
      </c>
      <c r="I23" s="85">
        <v>0.3</v>
      </c>
      <c r="J23" s="85">
        <v>0.69</v>
      </c>
      <c r="K23" s="85">
        <v>100.31</v>
      </c>
      <c r="L23" s="85">
        <f t="shared" si="3"/>
        <v>101.3</v>
      </c>
      <c r="M23" s="97">
        <f t="shared" si="0"/>
        <v>101.3</v>
      </c>
      <c r="N23" s="85">
        <v>3.92</v>
      </c>
      <c r="O23" s="85">
        <f t="shared" si="1"/>
        <v>105.22</v>
      </c>
    </row>
    <row r="24" spans="1:15" ht="30" customHeight="1">
      <c r="A24" s="68" t="s">
        <v>4</v>
      </c>
      <c r="B24" s="69">
        <f>SUM(B12:B23)</f>
        <v>4310</v>
      </c>
      <c r="C24" s="70">
        <f>SUM(C12:C23)</f>
        <v>1430.3</v>
      </c>
      <c r="D24" s="70">
        <f>SUM(D12:D23)</f>
        <v>1813.79</v>
      </c>
      <c r="E24" s="70">
        <f>SUM(E12:E23)</f>
        <v>821.0799999999999</v>
      </c>
      <c r="F24" s="70">
        <f aca="true" t="shared" si="4" ref="F24:O24">SUM(F12:F23)</f>
        <v>905.6399999999999</v>
      </c>
      <c r="G24" s="70">
        <f t="shared" si="4"/>
        <v>54.75</v>
      </c>
      <c r="H24" s="70">
        <f t="shared" si="4"/>
        <v>5025.5599999999995</v>
      </c>
      <c r="I24" s="70">
        <f t="shared" si="4"/>
        <v>7595.5</v>
      </c>
      <c r="J24" s="70">
        <f t="shared" si="4"/>
        <v>14252.480000000003</v>
      </c>
      <c r="K24" s="70">
        <f t="shared" si="4"/>
        <v>12537.939999999999</v>
      </c>
      <c r="L24" s="70">
        <f t="shared" si="4"/>
        <v>34385.920000000006</v>
      </c>
      <c r="M24" s="70">
        <f t="shared" si="4"/>
        <v>39411.48</v>
      </c>
      <c r="N24" s="70">
        <f t="shared" si="4"/>
        <v>9278.03</v>
      </c>
      <c r="O24" s="71">
        <f t="shared" si="4"/>
        <v>48689.509999999995</v>
      </c>
    </row>
  </sheetData>
  <sheetProtection/>
  <mergeCells count="16">
    <mergeCell ref="A4:M4"/>
    <mergeCell ref="A5:M5"/>
    <mergeCell ref="A6:M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7.28125" style="20" customWidth="1"/>
    <col min="3" max="3" width="10.00390625" style="20" customWidth="1"/>
    <col min="4" max="4" width="9.57421875" style="20" customWidth="1"/>
    <col min="5" max="5" width="12.421875" style="20" bestFit="1" customWidth="1"/>
    <col min="6" max="6" width="16.421875" style="20" customWidth="1"/>
    <col min="7" max="7" width="11.00390625" style="20" customWidth="1"/>
    <col min="8" max="8" width="11.7109375" style="20" customWidth="1"/>
    <col min="9" max="9" width="17.57421875" style="20" customWidth="1"/>
    <col min="10" max="10" width="17.140625" style="20" customWidth="1"/>
    <col min="11" max="11" width="14.140625" style="20" customWidth="1"/>
    <col min="12" max="12" width="13.140625" style="20" customWidth="1"/>
    <col min="13" max="13" width="16.00390625" style="20" customWidth="1"/>
    <col min="14" max="14" width="19.421875" style="20" customWidth="1"/>
    <col min="15" max="15" width="18.57421875" style="20" customWidth="1"/>
    <col min="16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3" ht="33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33.75" customHeight="1">
      <c r="A5" s="174" t="s">
        <v>46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33.7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33.75" customHeight="1">
      <c r="A7" s="25" t="s">
        <v>45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27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24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26.2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31.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27</v>
      </c>
      <c r="C12" s="89">
        <v>0</v>
      </c>
      <c r="D12" s="89">
        <v>0</v>
      </c>
      <c r="E12" s="89">
        <v>0</v>
      </c>
      <c r="F12" s="79">
        <v>0.5</v>
      </c>
      <c r="G12" s="79">
        <v>0</v>
      </c>
      <c r="H12" s="88">
        <f>SUM(C12:G12)</f>
        <v>0.5</v>
      </c>
      <c r="I12" s="79">
        <v>0</v>
      </c>
      <c r="J12" s="79">
        <v>41.42</v>
      </c>
      <c r="K12" s="79">
        <v>5.03</v>
      </c>
      <c r="L12" s="79">
        <f>+K12+J12+I12</f>
        <v>46.45</v>
      </c>
      <c r="M12" s="89">
        <f aca="true" t="shared" si="0" ref="M12:M23">SUM(H12+L12)</f>
        <v>46.95</v>
      </c>
      <c r="N12" s="87">
        <v>0</v>
      </c>
      <c r="O12" s="79">
        <f aca="true" t="shared" si="1" ref="O12:O23">SUM(M12:N12)</f>
        <v>46.95</v>
      </c>
    </row>
    <row r="13" spans="1:15" ht="30" customHeight="1">
      <c r="A13" s="90" t="s">
        <v>14</v>
      </c>
      <c r="B13" s="81">
        <v>51</v>
      </c>
      <c r="C13" s="93">
        <v>0</v>
      </c>
      <c r="D13" s="93">
        <v>0</v>
      </c>
      <c r="E13" s="93">
        <v>0</v>
      </c>
      <c r="F13" s="82">
        <v>0.03</v>
      </c>
      <c r="G13" s="82">
        <v>0</v>
      </c>
      <c r="H13" s="92">
        <f aca="true" t="shared" si="2" ref="H13:H23">SUM(C13:G13)</f>
        <v>0.03</v>
      </c>
      <c r="I13" s="82">
        <v>62.23</v>
      </c>
      <c r="J13" s="82">
        <v>106.04</v>
      </c>
      <c r="K13" s="82">
        <v>185.87</v>
      </c>
      <c r="L13" s="82">
        <f aca="true" t="shared" si="3" ref="L13:L23">+K13+J13+I13</f>
        <v>354.14000000000004</v>
      </c>
      <c r="M13" s="93">
        <f t="shared" si="0"/>
        <v>354.17</v>
      </c>
      <c r="N13" s="91">
        <v>2.51</v>
      </c>
      <c r="O13" s="82">
        <f t="shared" si="1"/>
        <v>356.68</v>
      </c>
    </row>
    <row r="14" spans="1:15" ht="30" customHeight="1">
      <c r="A14" s="90" t="s">
        <v>15</v>
      </c>
      <c r="B14" s="81">
        <v>824</v>
      </c>
      <c r="C14" s="93">
        <v>50.51</v>
      </c>
      <c r="D14" s="93">
        <v>115.85</v>
      </c>
      <c r="E14" s="93">
        <v>71.06</v>
      </c>
      <c r="F14" s="82">
        <v>258.23</v>
      </c>
      <c r="G14" s="82">
        <v>4.28</v>
      </c>
      <c r="H14" s="92">
        <f t="shared" si="2"/>
        <v>499.92999999999995</v>
      </c>
      <c r="I14" s="82">
        <v>1785.58</v>
      </c>
      <c r="J14" s="82">
        <v>2066.24</v>
      </c>
      <c r="K14" s="82">
        <v>1450.85</v>
      </c>
      <c r="L14" s="82">
        <f t="shared" si="3"/>
        <v>5302.67</v>
      </c>
      <c r="M14" s="93">
        <f t="shared" si="0"/>
        <v>5802.6</v>
      </c>
      <c r="N14" s="91">
        <v>204.08</v>
      </c>
      <c r="O14" s="82">
        <f t="shared" si="1"/>
        <v>6006.68</v>
      </c>
    </row>
    <row r="15" spans="1:15" ht="30" customHeight="1">
      <c r="A15" s="90" t="s">
        <v>16</v>
      </c>
      <c r="B15" s="81">
        <v>372</v>
      </c>
      <c r="C15" s="93">
        <v>0</v>
      </c>
      <c r="D15" s="93">
        <v>1</v>
      </c>
      <c r="E15" s="93">
        <v>0</v>
      </c>
      <c r="F15" s="82">
        <v>13.13</v>
      </c>
      <c r="G15" s="82">
        <v>0</v>
      </c>
      <c r="H15" s="92">
        <f t="shared" si="2"/>
        <v>14.13</v>
      </c>
      <c r="I15" s="82">
        <v>143.38</v>
      </c>
      <c r="J15" s="82">
        <v>421.84</v>
      </c>
      <c r="K15" s="82">
        <v>510.46</v>
      </c>
      <c r="L15" s="82">
        <f t="shared" si="3"/>
        <v>1075.6799999999998</v>
      </c>
      <c r="M15" s="93">
        <f t="shared" si="0"/>
        <v>1089.81</v>
      </c>
      <c r="N15" s="91">
        <v>12.3</v>
      </c>
      <c r="O15" s="82">
        <f t="shared" si="1"/>
        <v>1102.11</v>
      </c>
    </row>
    <row r="16" spans="1:15" ht="30" customHeight="1">
      <c r="A16" s="90" t="s">
        <v>17</v>
      </c>
      <c r="B16" s="81">
        <v>197</v>
      </c>
      <c r="C16" s="93">
        <v>247.65</v>
      </c>
      <c r="D16" s="93">
        <v>306.6</v>
      </c>
      <c r="E16" s="93">
        <v>25.6</v>
      </c>
      <c r="F16" s="82">
        <v>33.28</v>
      </c>
      <c r="G16" s="82">
        <v>3.25</v>
      </c>
      <c r="H16" s="92">
        <f t="shared" si="2"/>
        <v>616.38</v>
      </c>
      <c r="I16" s="82">
        <v>377.1</v>
      </c>
      <c r="J16" s="82">
        <v>1702.48</v>
      </c>
      <c r="K16" s="82">
        <v>576.14</v>
      </c>
      <c r="L16" s="82">
        <f t="shared" si="3"/>
        <v>2655.72</v>
      </c>
      <c r="M16" s="93">
        <f t="shared" si="0"/>
        <v>3272.1</v>
      </c>
      <c r="N16" s="91">
        <v>203.9</v>
      </c>
      <c r="O16" s="82">
        <f t="shared" si="1"/>
        <v>3476</v>
      </c>
    </row>
    <row r="17" spans="1:15" ht="30" customHeight="1">
      <c r="A17" s="90" t="s">
        <v>18</v>
      </c>
      <c r="B17" s="81">
        <v>318</v>
      </c>
      <c r="C17" s="93">
        <v>60.34</v>
      </c>
      <c r="D17" s="93">
        <v>179.99</v>
      </c>
      <c r="E17" s="93">
        <v>84.03</v>
      </c>
      <c r="F17" s="82">
        <v>56.6</v>
      </c>
      <c r="G17" s="82">
        <v>0</v>
      </c>
      <c r="H17" s="92">
        <f t="shared" si="2"/>
        <v>380.96000000000004</v>
      </c>
      <c r="I17" s="82">
        <v>519.7</v>
      </c>
      <c r="J17" s="82">
        <v>1387.55</v>
      </c>
      <c r="K17" s="82">
        <v>2522.33</v>
      </c>
      <c r="L17" s="82">
        <f t="shared" si="3"/>
        <v>4429.58</v>
      </c>
      <c r="M17" s="93">
        <f t="shared" si="0"/>
        <v>4810.54</v>
      </c>
      <c r="N17" s="91">
        <v>721.69</v>
      </c>
      <c r="O17" s="82">
        <f t="shared" si="1"/>
        <v>5532.23</v>
      </c>
    </row>
    <row r="18" spans="1:15" ht="30" customHeight="1">
      <c r="A18" s="90" t="s">
        <v>19</v>
      </c>
      <c r="B18" s="81">
        <v>1532</v>
      </c>
      <c r="C18" s="93">
        <v>166.5</v>
      </c>
      <c r="D18" s="93">
        <v>121.94</v>
      </c>
      <c r="E18" s="93">
        <v>43.69</v>
      </c>
      <c r="F18" s="82">
        <v>86.47</v>
      </c>
      <c r="G18" s="82">
        <v>8.23</v>
      </c>
      <c r="H18" s="92">
        <f t="shared" si="2"/>
        <v>426.83000000000004</v>
      </c>
      <c r="I18" s="82">
        <v>104.35</v>
      </c>
      <c r="J18" s="82">
        <v>538.29</v>
      </c>
      <c r="K18" s="82">
        <v>211.36</v>
      </c>
      <c r="L18" s="82">
        <f t="shared" si="3"/>
        <v>854</v>
      </c>
      <c r="M18" s="93">
        <f t="shared" si="0"/>
        <v>1280.83</v>
      </c>
      <c r="N18" s="91">
        <v>1053.07</v>
      </c>
      <c r="O18" s="82">
        <f t="shared" si="1"/>
        <v>2333.8999999999996</v>
      </c>
    </row>
    <row r="19" spans="1:15" ht="30" customHeight="1">
      <c r="A19" s="90" t="s">
        <v>20</v>
      </c>
      <c r="B19" s="81">
        <v>384</v>
      </c>
      <c r="C19" s="93">
        <v>44.51</v>
      </c>
      <c r="D19" s="93">
        <v>205.75</v>
      </c>
      <c r="E19" s="93">
        <v>64.22</v>
      </c>
      <c r="F19" s="82">
        <v>30.99</v>
      </c>
      <c r="G19" s="82">
        <v>0</v>
      </c>
      <c r="H19" s="92">
        <f t="shared" si="2"/>
        <v>345.47</v>
      </c>
      <c r="I19" s="82">
        <v>371.66</v>
      </c>
      <c r="J19" s="82">
        <v>183.8</v>
      </c>
      <c r="K19" s="82">
        <v>87.47</v>
      </c>
      <c r="L19" s="82">
        <f t="shared" si="3"/>
        <v>642.9300000000001</v>
      </c>
      <c r="M19" s="93">
        <f t="shared" si="0"/>
        <v>988.4000000000001</v>
      </c>
      <c r="N19" s="91">
        <v>1165.03</v>
      </c>
      <c r="O19" s="82">
        <f t="shared" si="1"/>
        <v>2153.4300000000003</v>
      </c>
    </row>
    <row r="20" spans="1:15" ht="30" customHeight="1">
      <c r="A20" s="90" t="s">
        <v>38</v>
      </c>
      <c r="B20" s="81">
        <v>101</v>
      </c>
      <c r="C20" s="93">
        <v>75.07</v>
      </c>
      <c r="D20" s="93">
        <v>2.35</v>
      </c>
      <c r="E20" s="93">
        <v>6.8</v>
      </c>
      <c r="F20" s="82">
        <v>30.1</v>
      </c>
      <c r="G20" s="82">
        <v>0</v>
      </c>
      <c r="H20" s="92">
        <f t="shared" si="2"/>
        <v>114.32</v>
      </c>
      <c r="I20" s="82">
        <v>23.14</v>
      </c>
      <c r="J20" s="82">
        <v>86.49</v>
      </c>
      <c r="K20" s="82">
        <v>7.95</v>
      </c>
      <c r="L20" s="82">
        <f t="shared" si="3"/>
        <v>117.58</v>
      </c>
      <c r="M20" s="93">
        <f t="shared" si="0"/>
        <v>231.89999999999998</v>
      </c>
      <c r="N20" s="91">
        <v>181.3</v>
      </c>
      <c r="O20" s="82">
        <f t="shared" si="1"/>
        <v>413.2</v>
      </c>
    </row>
    <row r="21" spans="1:15" ht="30" customHeight="1">
      <c r="A21" s="90" t="s">
        <v>21</v>
      </c>
      <c r="B21" s="81">
        <v>219</v>
      </c>
      <c r="C21" s="93">
        <v>2.99</v>
      </c>
      <c r="D21" s="93">
        <v>0.01</v>
      </c>
      <c r="E21" s="93">
        <v>0.01</v>
      </c>
      <c r="F21" s="82">
        <v>0</v>
      </c>
      <c r="G21" s="82">
        <v>0</v>
      </c>
      <c r="H21" s="92">
        <f t="shared" si="2"/>
        <v>3.01</v>
      </c>
      <c r="I21" s="82">
        <v>338.4</v>
      </c>
      <c r="J21" s="82">
        <v>503.33</v>
      </c>
      <c r="K21" s="82">
        <v>23.88</v>
      </c>
      <c r="L21" s="82">
        <f t="shared" si="3"/>
        <v>865.61</v>
      </c>
      <c r="M21" s="93">
        <f t="shared" si="0"/>
        <v>868.62</v>
      </c>
      <c r="N21" s="91">
        <v>128.96</v>
      </c>
      <c r="O21" s="82">
        <f t="shared" si="1"/>
        <v>997.58</v>
      </c>
    </row>
    <row r="22" spans="1:15" ht="30" customHeight="1">
      <c r="A22" s="90" t="s">
        <v>22</v>
      </c>
      <c r="B22" s="81">
        <v>66</v>
      </c>
      <c r="C22" s="93">
        <v>0</v>
      </c>
      <c r="D22" s="93">
        <v>0</v>
      </c>
      <c r="E22" s="93">
        <v>0</v>
      </c>
      <c r="F22" s="82">
        <v>0</v>
      </c>
      <c r="G22" s="82">
        <v>0</v>
      </c>
      <c r="H22" s="92">
        <f t="shared" si="2"/>
        <v>0</v>
      </c>
      <c r="I22" s="82">
        <v>1096.1</v>
      </c>
      <c r="J22" s="82">
        <v>851.6</v>
      </c>
      <c r="K22" s="82">
        <v>468.2</v>
      </c>
      <c r="L22" s="82">
        <f t="shared" si="3"/>
        <v>2415.8999999999996</v>
      </c>
      <c r="M22" s="93">
        <f t="shared" si="0"/>
        <v>2415.8999999999996</v>
      </c>
      <c r="N22" s="91">
        <v>197.15</v>
      </c>
      <c r="O22" s="82">
        <f t="shared" si="1"/>
        <v>2613.0499999999997</v>
      </c>
    </row>
    <row r="23" spans="1:15" ht="30" customHeight="1">
      <c r="A23" s="94" t="s">
        <v>23</v>
      </c>
      <c r="B23" s="84">
        <v>23</v>
      </c>
      <c r="C23" s="97">
        <v>0</v>
      </c>
      <c r="D23" s="97">
        <v>0</v>
      </c>
      <c r="E23" s="97">
        <v>0</v>
      </c>
      <c r="F23" s="85">
        <v>0</v>
      </c>
      <c r="G23" s="85">
        <v>0</v>
      </c>
      <c r="H23" s="96">
        <f t="shared" si="2"/>
        <v>0</v>
      </c>
      <c r="I23" s="85">
        <v>85</v>
      </c>
      <c r="J23" s="85">
        <v>135</v>
      </c>
      <c r="K23" s="85">
        <v>293.43</v>
      </c>
      <c r="L23" s="85">
        <f t="shared" si="3"/>
        <v>513.4300000000001</v>
      </c>
      <c r="M23" s="97">
        <f t="shared" si="0"/>
        <v>513.4300000000001</v>
      </c>
      <c r="N23" s="85">
        <v>0</v>
      </c>
      <c r="O23" s="85">
        <f t="shared" si="1"/>
        <v>513.4300000000001</v>
      </c>
    </row>
    <row r="24" spans="1:15" ht="30" customHeight="1">
      <c r="A24" s="68" t="s">
        <v>4</v>
      </c>
      <c r="B24" s="69">
        <f>SUM(B12:B23)</f>
        <v>4114</v>
      </c>
      <c r="C24" s="70">
        <f>SUM(C12:C23)</f>
        <v>647.5699999999999</v>
      </c>
      <c r="D24" s="70">
        <f>SUM(D12:D23)</f>
        <v>933.4900000000001</v>
      </c>
      <c r="E24" s="70">
        <f>SUM(E12:E23)</f>
        <v>295.41</v>
      </c>
      <c r="F24" s="70">
        <f aca="true" t="shared" si="4" ref="F24:O24">SUM(F12:F23)</f>
        <v>509.33000000000004</v>
      </c>
      <c r="G24" s="70">
        <f t="shared" si="4"/>
        <v>15.760000000000002</v>
      </c>
      <c r="H24" s="70">
        <f t="shared" si="4"/>
        <v>2401.56</v>
      </c>
      <c r="I24" s="70">
        <f t="shared" si="4"/>
        <v>4906.639999999999</v>
      </c>
      <c r="J24" s="70">
        <f t="shared" si="4"/>
        <v>8024.080000000001</v>
      </c>
      <c r="K24" s="70">
        <f t="shared" si="4"/>
        <v>6342.97</v>
      </c>
      <c r="L24" s="70">
        <f t="shared" si="4"/>
        <v>19273.690000000002</v>
      </c>
      <c r="M24" s="70">
        <f t="shared" si="4"/>
        <v>21675.25</v>
      </c>
      <c r="N24" s="70">
        <f t="shared" si="4"/>
        <v>3869.9900000000002</v>
      </c>
      <c r="O24" s="71">
        <f t="shared" si="4"/>
        <v>25545.240000000005</v>
      </c>
    </row>
  </sheetData>
  <sheetProtection/>
  <mergeCells count="16">
    <mergeCell ref="A4:M4"/>
    <mergeCell ref="A5:M5"/>
    <mergeCell ref="A6:M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70" zoomScaleNormal="70" zoomScalePageLayoutView="0" workbookViewId="0" topLeftCell="A1">
      <selection activeCell="D1" sqref="D1"/>
    </sheetView>
  </sheetViews>
  <sheetFormatPr defaultColWidth="11.421875" defaultRowHeight="12.75"/>
  <cols>
    <col min="2" max="2" width="14.28125" style="0" customWidth="1"/>
    <col min="3" max="3" width="14.00390625" style="0" bestFit="1" customWidth="1"/>
    <col min="4" max="4" width="11.8515625" style="0" bestFit="1" customWidth="1"/>
    <col min="5" max="5" width="12.421875" style="0" bestFit="1" customWidth="1"/>
    <col min="6" max="6" width="14.7109375" style="0" customWidth="1"/>
    <col min="7" max="7" width="11.140625" style="0" bestFit="1" customWidth="1"/>
    <col min="8" max="8" width="13.00390625" style="0" bestFit="1" customWidth="1"/>
    <col min="9" max="9" width="14.7109375" style="0" customWidth="1"/>
    <col min="10" max="10" width="15.28125" style="0" customWidth="1"/>
    <col min="11" max="11" width="12.7109375" style="0" customWidth="1"/>
    <col min="12" max="12" width="14.8515625" style="0" customWidth="1"/>
    <col min="13" max="13" width="14.7109375" style="0" customWidth="1"/>
    <col min="14" max="14" width="17.00390625" style="0" customWidth="1"/>
    <col min="15" max="15" width="17.140625" style="0" customWidth="1"/>
  </cols>
  <sheetData>
    <row r="1" spans="1:16" ht="15">
      <c r="A1" s="26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>
      <c r="A2" s="26" t="s">
        <v>105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45" t="s">
        <v>102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0.25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23"/>
    </row>
    <row r="5" spans="1:16" ht="20.25">
      <c r="A5" s="174" t="s">
        <v>111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"/>
    </row>
    <row r="6" spans="1:16" ht="20.2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3"/>
    </row>
    <row r="7" spans="1:16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4"/>
      <c r="O7" s="20"/>
      <c r="P7" s="20"/>
    </row>
    <row r="8" spans="1:16" ht="24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  <c r="P8" s="38"/>
    </row>
    <row r="9" spans="1:16" ht="19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  <c r="P9" s="38"/>
    </row>
    <row r="10" spans="1:16" ht="21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  <c r="P10" s="38"/>
    </row>
    <row r="11" spans="1:16" ht="21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  <c r="P11" s="38"/>
    </row>
    <row r="12" spans="1:16" ht="30" customHeight="1">
      <c r="A12" s="86" t="s">
        <v>13</v>
      </c>
      <c r="B12" s="78">
        <v>27</v>
      </c>
      <c r="C12" s="133">
        <v>0</v>
      </c>
      <c r="D12" s="134">
        <v>0</v>
      </c>
      <c r="E12" s="134">
        <v>0</v>
      </c>
      <c r="F12" s="134">
        <v>13.870000000000001</v>
      </c>
      <c r="G12" s="135">
        <v>3.92</v>
      </c>
      <c r="H12" s="134">
        <v>17.79</v>
      </c>
      <c r="I12" s="133">
        <v>8.07</v>
      </c>
      <c r="J12" s="134">
        <v>74.01</v>
      </c>
      <c r="K12" s="135">
        <v>3.7300000000000004</v>
      </c>
      <c r="L12" s="134">
        <v>85.80999999999999</v>
      </c>
      <c r="M12" s="134">
        <f>H12+L12</f>
        <v>103.6</v>
      </c>
      <c r="N12" s="134">
        <v>0</v>
      </c>
      <c r="O12" s="134">
        <f>SUM(M12:N12)</f>
        <v>103.6</v>
      </c>
      <c r="P12" s="24"/>
    </row>
    <row r="13" spans="1:15" ht="30" customHeight="1">
      <c r="A13" s="90" t="s">
        <v>14</v>
      </c>
      <c r="B13" s="114">
        <v>96</v>
      </c>
      <c r="C13" s="136">
        <v>0</v>
      </c>
      <c r="D13" s="137">
        <v>0</v>
      </c>
      <c r="E13" s="137">
        <v>0</v>
      </c>
      <c r="F13" s="138">
        <v>53.66929999999999</v>
      </c>
      <c r="G13" s="139">
        <v>0.31</v>
      </c>
      <c r="H13" s="138">
        <v>53.979299999999995</v>
      </c>
      <c r="I13" s="136">
        <v>34.5156</v>
      </c>
      <c r="J13" s="137">
        <v>59.90689999999999</v>
      </c>
      <c r="K13" s="137">
        <v>39.18209999999999</v>
      </c>
      <c r="L13" s="138">
        <v>133.60460000000006</v>
      </c>
      <c r="M13" s="138">
        <f aca="true" t="shared" si="0" ref="M13:M23">H13+L13</f>
        <v>187.58390000000006</v>
      </c>
      <c r="N13" s="138">
        <v>1.3974</v>
      </c>
      <c r="O13" s="138">
        <f aca="true" t="shared" si="1" ref="O13:O23">SUM(M13:N13)</f>
        <v>188.98130000000006</v>
      </c>
    </row>
    <row r="14" spans="1:15" ht="30" customHeight="1">
      <c r="A14" s="90" t="s">
        <v>15</v>
      </c>
      <c r="B14" s="114">
        <v>760</v>
      </c>
      <c r="C14" s="136">
        <v>2.17</v>
      </c>
      <c r="D14" s="137">
        <v>6.509999999999999</v>
      </c>
      <c r="E14" s="137">
        <v>1.6600000000000001</v>
      </c>
      <c r="F14" s="138">
        <v>169.95999999999998</v>
      </c>
      <c r="G14" s="139">
        <v>39.06</v>
      </c>
      <c r="H14" s="138">
        <v>219.35999999999993</v>
      </c>
      <c r="I14" s="136">
        <v>791.5500000000001</v>
      </c>
      <c r="J14" s="137">
        <v>1509.9499999999975</v>
      </c>
      <c r="K14" s="137">
        <v>1601.384999999996</v>
      </c>
      <c r="L14" s="138">
        <v>3902.885000000001</v>
      </c>
      <c r="M14" s="138">
        <f t="shared" si="0"/>
        <v>4122.245000000001</v>
      </c>
      <c r="N14" s="138">
        <v>10.459999999999988</v>
      </c>
      <c r="O14" s="138">
        <f t="shared" si="1"/>
        <v>4132.705000000001</v>
      </c>
    </row>
    <row r="15" spans="1:15" ht="30" customHeight="1">
      <c r="A15" s="90" t="s">
        <v>16</v>
      </c>
      <c r="B15" s="114">
        <v>273</v>
      </c>
      <c r="C15" s="136">
        <v>0</v>
      </c>
      <c r="D15" s="137">
        <v>0</v>
      </c>
      <c r="E15" s="137">
        <v>0</v>
      </c>
      <c r="F15" s="138">
        <v>173.95999999999998</v>
      </c>
      <c r="G15" s="139">
        <v>12.5</v>
      </c>
      <c r="H15" s="138">
        <v>186.45999999999995</v>
      </c>
      <c r="I15" s="136">
        <v>238.72999999999996</v>
      </c>
      <c r="J15" s="137">
        <v>689.6100000000001</v>
      </c>
      <c r="K15" s="137">
        <v>1506.8399999999986</v>
      </c>
      <c r="L15" s="138">
        <v>2435.1799999999994</v>
      </c>
      <c r="M15" s="138">
        <f t="shared" si="0"/>
        <v>2621.6399999999994</v>
      </c>
      <c r="N15" s="138">
        <v>60.04</v>
      </c>
      <c r="O15" s="138">
        <f t="shared" si="1"/>
        <v>2681.6799999999994</v>
      </c>
    </row>
    <row r="16" spans="1:15" ht="30" customHeight="1">
      <c r="A16" s="90" t="s">
        <v>17</v>
      </c>
      <c r="B16" s="114">
        <v>196</v>
      </c>
      <c r="C16" s="136">
        <v>22.14</v>
      </c>
      <c r="D16" s="137">
        <v>13.040000000000001</v>
      </c>
      <c r="E16" s="137">
        <v>12.12</v>
      </c>
      <c r="F16" s="138">
        <v>52.95</v>
      </c>
      <c r="G16" s="139">
        <v>4.82</v>
      </c>
      <c r="H16" s="138">
        <v>105.06999999999996</v>
      </c>
      <c r="I16" s="136">
        <v>631.29</v>
      </c>
      <c r="J16" s="137">
        <v>1249.6899999999996</v>
      </c>
      <c r="K16" s="137">
        <v>1459.1699999999996</v>
      </c>
      <c r="L16" s="138">
        <v>3340.150000000002</v>
      </c>
      <c r="M16" s="138">
        <f t="shared" si="0"/>
        <v>3445.220000000002</v>
      </c>
      <c r="N16" s="138">
        <v>116.31</v>
      </c>
      <c r="O16" s="138">
        <f t="shared" si="1"/>
        <v>3561.530000000002</v>
      </c>
    </row>
    <row r="17" spans="1:15" ht="30" customHeight="1">
      <c r="A17" s="90" t="s">
        <v>18</v>
      </c>
      <c r="B17" s="114">
        <v>559</v>
      </c>
      <c r="C17" s="136">
        <v>141.81000000000003</v>
      </c>
      <c r="D17" s="137">
        <v>37.35</v>
      </c>
      <c r="E17" s="137">
        <v>26.170000000000005</v>
      </c>
      <c r="F17" s="138">
        <v>68.76999999999998</v>
      </c>
      <c r="G17" s="139">
        <v>4.3</v>
      </c>
      <c r="H17" s="138">
        <v>278.40000000000003</v>
      </c>
      <c r="I17" s="136">
        <v>69.55999999999999</v>
      </c>
      <c r="J17" s="137">
        <v>473.02000000000027</v>
      </c>
      <c r="K17" s="137">
        <v>887.3900000000007</v>
      </c>
      <c r="L17" s="138">
        <v>1429.9700000000005</v>
      </c>
      <c r="M17" s="138">
        <f t="shared" si="0"/>
        <v>1708.3700000000006</v>
      </c>
      <c r="N17" s="138">
        <v>259.36</v>
      </c>
      <c r="O17" s="138">
        <f t="shared" si="1"/>
        <v>1967.7300000000005</v>
      </c>
    </row>
    <row r="18" spans="1:15" ht="30" customHeight="1">
      <c r="A18" s="90" t="s">
        <v>19</v>
      </c>
      <c r="B18" s="114">
        <v>1215</v>
      </c>
      <c r="C18" s="136">
        <v>155.66299999999998</v>
      </c>
      <c r="D18" s="137">
        <v>264.591</v>
      </c>
      <c r="E18" s="137">
        <v>249.48000000000008</v>
      </c>
      <c r="F18" s="138">
        <v>898.1699999999997</v>
      </c>
      <c r="G18" s="139">
        <v>10.358</v>
      </c>
      <c r="H18" s="138">
        <v>1578.2619999999993</v>
      </c>
      <c r="I18" s="136">
        <v>534.5209999999998</v>
      </c>
      <c r="J18" s="137">
        <v>1284.507999999999</v>
      </c>
      <c r="K18" s="137">
        <v>1278.4299999999987</v>
      </c>
      <c r="L18" s="138">
        <v>3097.4590000000007</v>
      </c>
      <c r="M18" s="138">
        <f t="shared" si="0"/>
        <v>4675.721</v>
      </c>
      <c r="N18" s="138">
        <v>1475.9850000000004</v>
      </c>
      <c r="O18" s="138">
        <f t="shared" si="1"/>
        <v>6151.706</v>
      </c>
    </row>
    <row r="19" spans="1:15" ht="30" customHeight="1">
      <c r="A19" s="90" t="s">
        <v>20</v>
      </c>
      <c r="B19" s="114">
        <v>715</v>
      </c>
      <c r="C19" s="136">
        <v>228.32999999999998</v>
      </c>
      <c r="D19" s="137">
        <v>293.44000000000005</v>
      </c>
      <c r="E19" s="137">
        <v>420.82000000000005</v>
      </c>
      <c r="F19" s="138">
        <v>1154.1399999999996</v>
      </c>
      <c r="G19" s="139">
        <v>11.5</v>
      </c>
      <c r="H19" s="138">
        <v>2108.23</v>
      </c>
      <c r="I19" s="136">
        <v>439.46</v>
      </c>
      <c r="J19" s="137">
        <v>493.1200000000006</v>
      </c>
      <c r="K19" s="137">
        <v>952.7949999999993</v>
      </c>
      <c r="L19" s="138">
        <v>1885.3749999999973</v>
      </c>
      <c r="M19" s="138">
        <f t="shared" si="0"/>
        <v>3993.6049999999973</v>
      </c>
      <c r="N19" s="138">
        <v>5427.300000000002</v>
      </c>
      <c r="O19" s="138">
        <f t="shared" si="1"/>
        <v>9420.904999999999</v>
      </c>
    </row>
    <row r="20" spans="1:15" ht="30" customHeight="1">
      <c r="A20" s="90" t="s">
        <v>38</v>
      </c>
      <c r="B20" s="114">
        <v>111</v>
      </c>
      <c r="C20" s="136">
        <v>9.4</v>
      </c>
      <c r="D20" s="137">
        <v>0</v>
      </c>
      <c r="E20" s="137">
        <v>9.2</v>
      </c>
      <c r="F20" s="138">
        <v>164.89000000000001</v>
      </c>
      <c r="G20" s="139">
        <v>4</v>
      </c>
      <c r="H20" s="138">
        <v>187.49</v>
      </c>
      <c r="I20" s="136">
        <v>104.43000000000002</v>
      </c>
      <c r="J20" s="137">
        <v>137.67</v>
      </c>
      <c r="K20" s="137">
        <v>69.34000000000002</v>
      </c>
      <c r="L20" s="138">
        <v>311.44</v>
      </c>
      <c r="M20" s="138">
        <f t="shared" si="0"/>
        <v>498.93</v>
      </c>
      <c r="N20" s="138">
        <v>321.5900000000001</v>
      </c>
      <c r="O20" s="138">
        <f t="shared" si="1"/>
        <v>820.5200000000001</v>
      </c>
    </row>
    <row r="21" spans="1:15" ht="30" customHeight="1">
      <c r="A21" s="90" t="s">
        <v>21</v>
      </c>
      <c r="B21" s="114">
        <v>327</v>
      </c>
      <c r="C21" s="136">
        <v>1.5</v>
      </c>
      <c r="D21" s="137">
        <v>2.5199999999999996</v>
      </c>
      <c r="E21" s="137">
        <v>5.42</v>
      </c>
      <c r="F21" s="138">
        <v>137.84999999999997</v>
      </c>
      <c r="G21" s="139">
        <v>4</v>
      </c>
      <c r="H21" s="138">
        <v>151.2899999999999</v>
      </c>
      <c r="I21" s="136">
        <v>1166.8961999999995</v>
      </c>
      <c r="J21" s="137">
        <v>804.3429999999995</v>
      </c>
      <c r="K21" s="137">
        <v>121.64599999999997</v>
      </c>
      <c r="L21" s="138">
        <v>2092.8852</v>
      </c>
      <c r="M21" s="138">
        <f t="shared" si="0"/>
        <v>2244.1752</v>
      </c>
      <c r="N21" s="138">
        <v>132.13</v>
      </c>
      <c r="O21" s="138">
        <f t="shared" si="1"/>
        <v>2376.3052000000002</v>
      </c>
    </row>
    <row r="22" spans="1:15" ht="30" customHeight="1">
      <c r="A22" s="90" t="s">
        <v>22</v>
      </c>
      <c r="B22" s="114">
        <v>50</v>
      </c>
      <c r="C22" s="136">
        <v>0</v>
      </c>
      <c r="D22" s="137">
        <v>51.924</v>
      </c>
      <c r="E22" s="137">
        <v>87.45</v>
      </c>
      <c r="F22" s="138">
        <v>0</v>
      </c>
      <c r="G22" s="139">
        <v>0.36</v>
      </c>
      <c r="H22" s="138">
        <v>139.73399999999998</v>
      </c>
      <c r="I22" s="136">
        <v>772.3030999999999</v>
      </c>
      <c r="J22" s="137">
        <v>2753.5148</v>
      </c>
      <c r="K22" s="137">
        <v>1180.9051</v>
      </c>
      <c r="L22" s="138">
        <v>4706.723000000001</v>
      </c>
      <c r="M22" s="138">
        <f t="shared" si="0"/>
        <v>4846.457000000001</v>
      </c>
      <c r="N22" s="138">
        <v>11.111</v>
      </c>
      <c r="O22" s="138">
        <f t="shared" si="1"/>
        <v>4857.568000000001</v>
      </c>
    </row>
    <row r="23" spans="1:15" ht="30" customHeight="1">
      <c r="A23" s="94" t="s">
        <v>23</v>
      </c>
      <c r="B23" s="117">
        <v>25</v>
      </c>
      <c r="C23" s="140">
        <v>0</v>
      </c>
      <c r="D23" s="141">
        <v>0</v>
      </c>
      <c r="E23" s="141">
        <v>0</v>
      </c>
      <c r="F23" s="142">
        <v>0</v>
      </c>
      <c r="G23" s="143">
        <v>70.01</v>
      </c>
      <c r="H23" s="142">
        <v>70.01</v>
      </c>
      <c r="I23" s="140">
        <v>21.95</v>
      </c>
      <c r="J23" s="141">
        <v>23.795</v>
      </c>
      <c r="K23" s="141">
        <v>23.110000000000007</v>
      </c>
      <c r="L23" s="142">
        <v>68.85499999999999</v>
      </c>
      <c r="M23" s="142">
        <f t="shared" si="0"/>
        <v>138.865</v>
      </c>
      <c r="N23" s="142">
        <v>1.105</v>
      </c>
      <c r="O23" s="142">
        <f t="shared" si="1"/>
        <v>139.97</v>
      </c>
    </row>
    <row r="24" spans="1:16" ht="30" customHeight="1">
      <c r="A24" s="65" t="s">
        <v>4</v>
      </c>
      <c r="B24" s="66">
        <f>SUM(B12:B23)</f>
        <v>4354</v>
      </c>
      <c r="C24" s="144">
        <f>SUM(C12:C23)</f>
        <v>561.013</v>
      </c>
      <c r="D24" s="144">
        <f aca="true" t="shared" si="2" ref="D24:N24">SUM(D12:D23)</f>
        <v>669.375</v>
      </c>
      <c r="E24" s="144">
        <f t="shared" si="2"/>
        <v>812.3200000000002</v>
      </c>
      <c r="F24" s="144">
        <f t="shared" si="2"/>
        <v>2888.229299999999</v>
      </c>
      <c r="G24" s="144">
        <f t="shared" si="2"/>
        <v>165.138</v>
      </c>
      <c r="H24" s="144">
        <f t="shared" si="2"/>
        <v>5096.0752999999995</v>
      </c>
      <c r="I24" s="144">
        <f t="shared" si="2"/>
        <v>4813.275899999999</v>
      </c>
      <c r="J24" s="144">
        <f t="shared" si="2"/>
        <v>9553.137699999997</v>
      </c>
      <c r="K24" s="144">
        <f t="shared" si="2"/>
        <v>9123.923199999994</v>
      </c>
      <c r="L24" s="144">
        <f t="shared" si="2"/>
        <v>23490.3368</v>
      </c>
      <c r="M24" s="144">
        <f t="shared" si="2"/>
        <v>28586.412100000005</v>
      </c>
      <c r="N24" s="144">
        <f t="shared" si="2"/>
        <v>7816.788400000002</v>
      </c>
      <c r="O24" s="182">
        <f>M24+N24</f>
        <v>36403.200500000006</v>
      </c>
      <c r="P24" s="20"/>
    </row>
    <row r="25" spans="1:16" ht="15">
      <c r="A25" s="20" t="s">
        <v>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</sheetData>
  <sheetProtection/>
  <mergeCells count="16">
    <mergeCell ref="A4:O4"/>
    <mergeCell ref="A5:O5"/>
    <mergeCell ref="A6:O6"/>
    <mergeCell ref="A8:A11"/>
    <mergeCell ref="B8:B11"/>
    <mergeCell ref="M8:M11"/>
    <mergeCell ref="N8:N11"/>
    <mergeCell ref="O8:O11"/>
    <mergeCell ref="C10:E10"/>
    <mergeCell ref="F10:F11"/>
    <mergeCell ref="G10:G11"/>
    <mergeCell ref="H10:H11"/>
    <mergeCell ref="I10:I11"/>
    <mergeCell ref="J10:J11"/>
    <mergeCell ref="K10:K11"/>
    <mergeCell ref="L10:L11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6.140625" style="20" customWidth="1"/>
    <col min="3" max="3" width="11.421875" style="20" customWidth="1"/>
    <col min="4" max="4" width="11.140625" style="20" bestFit="1" customWidth="1"/>
    <col min="5" max="5" width="12.421875" style="20" bestFit="1" customWidth="1"/>
    <col min="6" max="6" width="16.57421875" style="20" customWidth="1"/>
    <col min="7" max="7" width="9.8515625" style="20" customWidth="1"/>
    <col min="8" max="8" width="11.57421875" style="20" bestFit="1" customWidth="1"/>
    <col min="9" max="9" width="16.7109375" style="20" customWidth="1"/>
    <col min="10" max="10" width="17.00390625" style="20" customWidth="1"/>
    <col min="11" max="11" width="14.57421875" style="20" customWidth="1"/>
    <col min="12" max="12" width="13.00390625" style="20" bestFit="1" customWidth="1"/>
    <col min="13" max="13" width="15.28125" style="20" customWidth="1"/>
    <col min="14" max="14" width="19.00390625" style="20" customWidth="1"/>
    <col min="15" max="15" width="17.00390625" style="20" customWidth="1"/>
    <col min="16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3" ht="33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33.75" customHeight="1">
      <c r="A5" s="174" t="s">
        <v>47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33.7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33.75" customHeight="1">
      <c r="A7" s="25" t="s">
        <v>45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28.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27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33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33.7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15</v>
      </c>
      <c r="C12" s="89">
        <v>0</v>
      </c>
      <c r="D12" s="89">
        <v>0</v>
      </c>
      <c r="E12" s="89">
        <v>0</v>
      </c>
      <c r="F12" s="79">
        <v>0</v>
      </c>
      <c r="G12" s="79">
        <v>0</v>
      </c>
      <c r="H12" s="88">
        <f>SUM(C12:G12)</f>
        <v>0</v>
      </c>
      <c r="I12" s="79">
        <v>0</v>
      </c>
      <c r="J12" s="79">
        <v>4.15</v>
      </c>
      <c r="K12" s="79">
        <v>0.2</v>
      </c>
      <c r="L12" s="79">
        <f>+K12+J12+I12</f>
        <v>4.3500000000000005</v>
      </c>
      <c r="M12" s="89">
        <f aca="true" t="shared" si="0" ref="M12:M23">SUM(H12+L12)</f>
        <v>4.3500000000000005</v>
      </c>
      <c r="N12" s="87">
        <v>1</v>
      </c>
      <c r="O12" s="79">
        <f aca="true" t="shared" si="1" ref="O12:O23">SUM(M12:N12)</f>
        <v>5.3500000000000005</v>
      </c>
    </row>
    <row r="13" spans="1:15" ht="30" customHeight="1">
      <c r="A13" s="90" t="s">
        <v>14</v>
      </c>
      <c r="B13" s="81">
        <v>62</v>
      </c>
      <c r="C13" s="93">
        <v>0</v>
      </c>
      <c r="D13" s="93">
        <v>0</v>
      </c>
      <c r="E13" s="93">
        <v>0</v>
      </c>
      <c r="F13" s="82">
        <v>14.54</v>
      </c>
      <c r="G13" s="82">
        <v>0.2</v>
      </c>
      <c r="H13" s="92">
        <f aca="true" t="shared" si="2" ref="H13:H23">SUM(C13:G13)</f>
        <v>14.739999999999998</v>
      </c>
      <c r="I13" s="82">
        <v>1625.81</v>
      </c>
      <c r="J13" s="82">
        <v>2144.94</v>
      </c>
      <c r="K13" s="82">
        <v>1013.97</v>
      </c>
      <c r="L13" s="82">
        <f aca="true" t="shared" si="3" ref="L13:L23">+K13+J13+I13</f>
        <v>4784.719999999999</v>
      </c>
      <c r="M13" s="93">
        <f t="shared" si="0"/>
        <v>4799.459999999999</v>
      </c>
      <c r="N13" s="91">
        <v>0</v>
      </c>
      <c r="O13" s="82">
        <f t="shared" si="1"/>
        <v>4799.459999999999</v>
      </c>
    </row>
    <row r="14" spans="1:15" ht="30" customHeight="1">
      <c r="A14" s="90" t="s">
        <v>15</v>
      </c>
      <c r="B14" s="81">
        <v>1028</v>
      </c>
      <c r="C14" s="93">
        <v>19</v>
      </c>
      <c r="D14" s="93">
        <v>105.57</v>
      </c>
      <c r="E14" s="93">
        <v>196.97</v>
      </c>
      <c r="F14" s="82">
        <v>763.9</v>
      </c>
      <c r="G14" s="82">
        <v>0</v>
      </c>
      <c r="H14" s="92">
        <f t="shared" si="2"/>
        <v>1085.44</v>
      </c>
      <c r="I14" s="82">
        <v>10009.01</v>
      </c>
      <c r="J14" s="82">
        <v>7045.18</v>
      </c>
      <c r="K14" s="82">
        <v>8398.46</v>
      </c>
      <c r="L14" s="82">
        <f t="shared" si="3"/>
        <v>25452.65</v>
      </c>
      <c r="M14" s="93">
        <f t="shared" si="0"/>
        <v>26538.09</v>
      </c>
      <c r="N14" s="91">
        <v>168.42</v>
      </c>
      <c r="O14" s="82">
        <f t="shared" si="1"/>
        <v>26706.51</v>
      </c>
    </row>
    <row r="15" spans="1:15" ht="30" customHeight="1">
      <c r="A15" s="90" t="s">
        <v>16</v>
      </c>
      <c r="B15" s="81">
        <v>300</v>
      </c>
      <c r="C15" s="93">
        <v>0.2</v>
      </c>
      <c r="D15" s="93">
        <v>0</v>
      </c>
      <c r="E15" s="93">
        <v>78.3</v>
      </c>
      <c r="F15" s="82">
        <v>100.18</v>
      </c>
      <c r="G15" s="82">
        <v>0.8</v>
      </c>
      <c r="H15" s="92">
        <f t="shared" si="2"/>
        <v>179.48000000000002</v>
      </c>
      <c r="I15" s="82">
        <v>3139.47</v>
      </c>
      <c r="J15" s="82">
        <v>5101.78</v>
      </c>
      <c r="K15" s="82">
        <v>3523.38</v>
      </c>
      <c r="L15" s="82">
        <f t="shared" si="3"/>
        <v>11764.63</v>
      </c>
      <c r="M15" s="93">
        <f t="shared" si="0"/>
        <v>11944.109999999999</v>
      </c>
      <c r="N15" s="91">
        <v>26.22</v>
      </c>
      <c r="O15" s="82">
        <f t="shared" si="1"/>
        <v>11970.329999999998</v>
      </c>
    </row>
    <row r="16" spans="1:15" ht="30" customHeight="1">
      <c r="A16" s="90" t="s">
        <v>17</v>
      </c>
      <c r="B16" s="81">
        <v>263</v>
      </c>
      <c r="C16" s="93">
        <v>15.2</v>
      </c>
      <c r="D16" s="93">
        <v>22.8</v>
      </c>
      <c r="E16" s="93">
        <v>3.5</v>
      </c>
      <c r="F16" s="82">
        <v>77.3</v>
      </c>
      <c r="G16" s="82">
        <v>13.7</v>
      </c>
      <c r="H16" s="92">
        <f t="shared" si="2"/>
        <v>132.5</v>
      </c>
      <c r="I16" s="82">
        <v>2128.05</v>
      </c>
      <c r="J16" s="82">
        <v>6225.11</v>
      </c>
      <c r="K16" s="82">
        <v>3149.58</v>
      </c>
      <c r="L16" s="82">
        <f t="shared" si="3"/>
        <v>11502.739999999998</v>
      </c>
      <c r="M16" s="93">
        <f t="shared" si="0"/>
        <v>11635.239999999998</v>
      </c>
      <c r="N16" s="91">
        <v>97.4</v>
      </c>
      <c r="O16" s="82">
        <f t="shared" si="1"/>
        <v>11732.639999999998</v>
      </c>
    </row>
    <row r="17" spans="1:15" ht="30" customHeight="1">
      <c r="A17" s="90" t="s">
        <v>18</v>
      </c>
      <c r="B17" s="81">
        <v>490</v>
      </c>
      <c r="C17" s="93">
        <v>352.16</v>
      </c>
      <c r="D17" s="93">
        <v>769.02</v>
      </c>
      <c r="E17" s="93">
        <v>75.53</v>
      </c>
      <c r="F17" s="82">
        <v>71.35</v>
      </c>
      <c r="G17" s="82">
        <v>5.25</v>
      </c>
      <c r="H17" s="92">
        <f t="shared" si="2"/>
        <v>1273.31</v>
      </c>
      <c r="I17" s="82">
        <v>5093.15</v>
      </c>
      <c r="J17" s="82">
        <v>5298</v>
      </c>
      <c r="K17" s="82">
        <v>2099.24</v>
      </c>
      <c r="L17" s="82">
        <f t="shared" si="3"/>
        <v>12490.39</v>
      </c>
      <c r="M17" s="93">
        <f t="shared" si="0"/>
        <v>13763.699999999999</v>
      </c>
      <c r="N17" s="91">
        <v>1371.48</v>
      </c>
      <c r="O17" s="82">
        <f t="shared" si="1"/>
        <v>15135.179999999998</v>
      </c>
    </row>
    <row r="18" spans="1:15" ht="30" customHeight="1">
      <c r="A18" s="90" t="s">
        <v>19</v>
      </c>
      <c r="B18" s="81">
        <v>2056</v>
      </c>
      <c r="C18" s="93">
        <v>702.7</v>
      </c>
      <c r="D18" s="93">
        <v>412.05</v>
      </c>
      <c r="E18" s="93">
        <v>520.31</v>
      </c>
      <c r="F18" s="82">
        <v>196.37</v>
      </c>
      <c r="G18" s="82">
        <v>25.84</v>
      </c>
      <c r="H18" s="92">
        <f t="shared" si="2"/>
        <v>1857.2699999999998</v>
      </c>
      <c r="I18" s="82">
        <v>882.37</v>
      </c>
      <c r="J18" s="82">
        <v>2161.53</v>
      </c>
      <c r="K18" s="82">
        <v>2067.9</v>
      </c>
      <c r="L18" s="82">
        <f t="shared" si="3"/>
        <v>5111.8</v>
      </c>
      <c r="M18" s="93">
        <f t="shared" si="0"/>
        <v>6969.07</v>
      </c>
      <c r="N18" s="91">
        <v>2298</v>
      </c>
      <c r="O18" s="82">
        <f t="shared" si="1"/>
        <v>9267.07</v>
      </c>
    </row>
    <row r="19" spans="1:15" ht="30" customHeight="1">
      <c r="A19" s="90" t="s">
        <v>20</v>
      </c>
      <c r="B19" s="81">
        <v>700</v>
      </c>
      <c r="C19" s="93">
        <v>348.25</v>
      </c>
      <c r="D19" s="93">
        <v>343.84</v>
      </c>
      <c r="E19" s="93">
        <v>116.25</v>
      </c>
      <c r="F19" s="82">
        <v>38.42</v>
      </c>
      <c r="G19" s="82">
        <v>0</v>
      </c>
      <c r="H19" s="92">
        <f t="shared" si="2"/>
        <v>846.7599999999999</v>
      </c>
      <c r="I19" s="82">
        <v>573.48</v>
      </c>
      <c r="J19" s="82">
        <v>723.13</v>
      </c>
      <c r="K19" s="82">
        <v>776.97</v>
      </c>
      <c r="L19" s="82">
        <f t="shared" si="3"/>
        <v>2073.58</v>
      </c>
      <c r="M19" s="93">
        <f t="shared" si="0"/>
        <v>2920.3399999999997</v>
      </c>
      <c r="N19" s="91">
        <v>1798.69</v>
      </c>
      <c r="O19" s="82">
        <f t="shared" si="1"/>
        <v>4719.03</v>
      </c>
    </row>
    <row r="20" spans="1:15" ht="30" customHeight="1">
      <c r="A20" s="90" t="s">
        <v>38</v>
      </c>
      <c r="B20" s="81">
        <f>76+66</f>
        <v>142</v>
      </c>
      <c r="C20" s="93">
        <f>64.4+4.45</f>
        <v>68.85000000000001</v>
      </c>
      <c r="D20" s="93">
        <f>9.4+2.02</f>
        <v>11.42</v>
      </c>
      <c r="E20" s="93">
        <f>1+0</f>
        <v>1</v>
      </c>
      <c r="F20" s="82">
        <f>2.1+0</f>
        <v>2.1</v>
      </c>
      <c r="G20" s="82">
        <v>0</v>
      </c>
      <c r="H20" s="92">
        <f t="shared" si="2"/>
        <v>83.37</v>
      </c>
      <c r="I20" s="82">
        <f>146.8+0.6</f>
        <v>147.4</v>
      </c>
      <c r="J20" s="82">
        <f>130.75+20.72</f>
        <v>151.47</v>
      </c>
      <c r="K20" s="82">
        <f>66.5+3.95</f>
        <v>70.45</v>
      </c>
      <c r="L20" s="82">
        <f t="shared" si="3"/>
        <v>369.32000000000005</v>
      </c>
      <c r="M20" s="93">
        <f t="shared" si="0"/>
        <v>452.69000000000005</v>
      </c>
      <c r="N20" s="91">
        <f>1045.75+142.4</f>
        <v>1188.15</v>
      </c>
      <c r="O20" s="82">
        <f t="shared" si="1"/>
        <v>1640.8400000000001</v>
      </c>
    </row>
    <row r="21" spans="1:15" ht="30" customHeight="1">
      <c r="A21" s="90" t="s">
        <v>21</v>
      </c>
      <c r="B21" s="81">
        <v>110</v>
      </c>
      <c r="C21" s="93">
        <v>8</v>
      </c>
      <c r="D21" s="82">
        <v>14</v>
      </c>
      <c r="E21" s="82">
        <v>0</v>
      </c>
      <c r="F21" s="82">
        <v>0</v>
      </c>
      <c r="G21" s="82">
        <v>0</v>
      </c>
      <c r="H21" s="92">
        <f t="shared" si="2"/>
        <v>22</v>
      </c>
      <c r="I21" s="82">
        <v>127.1</v>
      </c>
      <c r="J21" s="82">
        <v>111.89</v>
      </c>
      <c r="K21" s="82">
        <v>70.65</v>
      </c>
      <c r="L21" s="82">
        <f t="shared" si="3"/>
        <v>309.64</v>
      </c>
      <c r="M21" s="93">
        <f t="shared" si="0"/>
        <v>331.64</v>
      </c>
      <c r="N21" s="91">
        <v>34.45</v>
      </c>
      <c r="O21" s="82">
        <f t="shared" si="1"/>
        <v>366.09</v>
      </c>
    </row>
    <row r="22" spans="1:15" ht="30" customHeight="1">
      <c r="A22" s="90" t="s">
        <v>22</v>
      </c>
      <c r="B22" s="81">
        <v>54</v>
      </c>
      <c r="C22" s="93">
        <v>0</v>
      </c>
      <c r="D22" s="93">
        <v>0</v>
      </c>
      <c r="E22" s="93">
        <v>0</v>
      </c>
      <c r="F22" s="82">
        <v>0</v>
      </c>
      <c r="G22" s="82">
        <v>0</v>
      </c>
      <c r="H22" s="92">
        <f t="shared" si="2"/>
        <v>0</v>
      </c>
      <c r="I22" s="82">
        <v>425.75</v>
      </c>
      <c r="J22" s="82">
        <v>567.95</v>
      </c>
      <c r="K22" s="82">
        <v>652.95</v>
      </c>
      <c r="L22" s="82">
        <f t="shared" si="3"/>
        <v>1646.65</v>
      </c>
      <c r="M22" s="93">
        <f t="shared" si="0"/>
        <v>1646.65</v>
      </c>
      <c r="N22" s="91">
        <v>16.6</v>
      </c>
      <c r="O22" s="82">
        <f t="shared" si="1"/>
        <v>1663.25</v>
      </c>
    </row>
    <row r="23" spans="1:15" ht="30" customHeight="1">
      <c r="A23" s="94" t="s">
        <v>23</v>
      </c>
      <c r="B23" s="84">
        <v>21</v>
      </c>
      <c r="C23" s="97">
        <v>0</v>
      </c>
      <c r="D23" s="97">
        <v>0</v>
      </c>
      <c r="E23" s="97">
        <v>0</v>
      </c>
      <c r="F23" s="85">
        <v>0</v>
      </c>
      <c r="G23" s="85">
        <v>0</v>
      </c>
      <c r="H23" s="96">
        <f t="shared" si="2"/>
        <v>0</v>
      </c>
      <c r="I23" s="85">
        <v>8.08</v>
      </c>
      <c r="J23" s="85">
        <v>19.06</v>
      </c>
      <c r="K23" s="85">
        <v>29.33</v>
      </c>
      <c r="L23" s="85">
        <f t="shared" si="3"/>
        <v>56.47</v>
      </c>
      <c r="M23" s="97">
        <f t="shared" si="0"/>
        <v>56.47</v>
      </c>
      <c r="N23" s="85">
        <v>0</v>
      </c>
      <c r="O23" s="85">
        <f t="shared" si="1"/>
        <v>56.47</v>
      </c>
    </row>
    <row r="24" spans="1:15" ht="30" customHeight="1">
      <c r="A24" s="68" t="s">
        <v>4</v>
      </c>
      <c r="B24" s="69">
        <f>SUM(B12:B23)</f>
        <v>5241</v>
      </c>
      <c r="C24" s="70">
        <f>SUM(C12:C23)</f>
        <v>1514.36</v>
      </c>
      <c r="D24" s="70">
        <f>SUM(D12:D23)</f>
        <v>1678.7</v>
      </c>
      <c r="E24" s="70">
        <f>SUM(E12:E23)</f>
        <v>991.8599999999999</v>
      </c>
      <c r="F24" s="70">
        <f aca="true" t="shared" si="4" ref="F24:O24">SUM(F12:F23)</f>
        <v>1264.1599999999999</v>
      </c>
      <c r="G24" s="70">
        <f t="shared" si="4"/>
        <v>45.79</v>
      </c>
      <c r="H24" s="70">
        <f t="shared" si="4"/>
        <v>5494.87</v>
      </c>
      <c r="I24" s="70">
        <f t="shared" si="4"/>
        <v>24159.67</v>
      </c>
      <c r="J24" s="70">
        <f t="shared" si="4"/>
        <v>29554.190000000002</v>
      </c>
      <c r="K24" s="70">
        <f t="shared" si="4"/>
        <v>21853.080000000005</v>
      </c>
      <c r="L24" s="70">
        <f t="shared" si="4"/>
        <v>75566.94</v>
      </c>
      <c r="M24" s="70">
        <f t="shared" si="4"/>
        <v>81061.80999999998</v>
      </c>
      <c r="N24" s="70">
        <f t="shared" si="4"/>
        <v>7000.410000000001</v>
      </c>
      <c r="O24" s="71">
        <f t="shared" si="4"/>
        <v>88062.21999999997</v>
      </c>
    </row>
  </sheetData>
  <sheetProtection/>
  <mergeCells count="16">
    <mergeCell ref="A4:M4"/>
    <mergeCell ref="A5:M5"/>
    <mergeCell ref="A6:M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5.8515625" style="20" customWidth="1"/>
    <col min="3" max="3" width="12.7109375" style="20" customWidth="1"/>
    <col min="4" max="4" width="11.7109375" style="20" customWidth="1"/>
    <col min="5" max="5" width="12.421875" style="20" bestFit="1" customWidth="1"/>
    <col min="6" max="6" width="15.7109375" style="20" customWidth="1"/>
    <col min="7" max="7" width="12.421875" style="20" customWidth="1"/>
    <col min="8" max="8" width="13.00390625" style="20" customWidth="1"/>
    <col min="9" max="9" width="16.421875" style="20" customWidth="1"/>
    <col min="10" max="10" width="17.00390625" style="20" customWidth="1"/>
    <col min="11" max="11" width="14.421875" style="20" customWidth="1"/>
    <col min="12" max="12" width="12.421875" style="20" bestFit="1" customWidth="1"/>
    <col min="13" max="13" width="16.00390625" style="20" customWidth="1"/>
    <col min="14" max="14" width="19.00390625" style="20" customWidth="1"/>
    <col min="15" max="15" width="17.7109375" style="20" customWidth="1"/>
    <col min="16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7.25" customHeight="1">
      <c r="A3" s="45" t="s">
        <v>95</v>
      </c>
    </row>
    <row r="4" spans="1:13" ht="33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33.75" customHeight="1">
      <c r="A5" s="174" t="s">
        <v>48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33.7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33.75" customHeight="1">
      <c r="A7" s="25" t="s">
        <v>45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27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27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33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33.7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3</v>
      </c>
      <c r="C12" s="89">
        <v>0</v>
      </c>
      <c r="D12" s="89">
        <v>0</v>
      </c>
      <c r="E12" s="89">
        <v>0</v>
      </c>
      <c r="F12" s="79">
        <v>0</v>
      </c>
      <c r="G12" s="79">
        <v>0</v>
      </c>
      <c r="H12" s="88">
        <f>SUM(C12:G12)</f>
        <v>0</v>
      </c>
      <c r="I12" s="79">
        <v>0</v>
      </c>
      <c r="J12" s="79">
        <v>24.25</v>
      </c>
      <c r="K12" s="79">
        <v>10</v>
      </c>
      <c r="L12" s="79">
        <f>+K12+J12+I12</f>
        <v>34.25</v>
      </c>
      <c r="M12" s="89">
        <f aca="true" t="shared" si="0" ref="M12:M23">SUM(H12+L12)</f>
        <v>34.25</v>
      </c>
      <c r="N12" s="87">
        <v>1</v>
      </c>
      <c r="O12" s="79">
        <f aca="true" t="shared" si="1" ref="O12:O23">SUM(M12:N12)</f>
        <v>35.25</v>
      </c>
    </row>
    <row r="13" spans="1:15" ht="30" customHeight="1">
      <c r="A13" s="90" t="s">
        <v>14</v>
      </c>
      <c r="B13" s="81">
        <v>48</v>
      </c>
      <c r="C13" s="93">
        <v>0</v>
      </c>
      <c r="D13" s="93">
        <v>1.5</v>
      </c>
      <c r="E13" s="93">
        <v>0</v>
      </c>
      <c r="F13" s="82">
        <v>0.5</v>
      </c>
      <c r="G13" s="82">
        <v>1.5</v>
      </c>
      <c r="H13" s="92">
        <f aca="true" t="shared" si="2" ref="H13:H23">SUM(C13:G13)</f>
        <v>3.5</v>
      </c>
      <c r="I13" s="82">
        <v>40.5</v>
      </c>
      <c r="J13" s="82">
        <v>291.6</v>
      </c>
      <c r="K13" s="82">
        <v>254.17</v>
      </c>
      <c r="L13" s="82">
        <f aca="true" t="shared" si="3" ref="L13:L23">+K13+J13+I13</f>
        <v>586.27</v>
      </c>
      <c r="M13" s="93">
        <f t="shared" si="0"/>
        <v>589.77</v>
      </c>
      <c r="N13" s="91">
        <v>0</v>
      </c>
      <c r="O13" s="82">
        <f t="shared" si="1"/>
        <v>589.77</v>
      </c>
    </row>
    <row r="14" spans="1:15" ht="30" customHeight="1">
      <c r="A14" s="90" t="s">
        <v>15</v>
      </c>
      <c r="B14" s="81">
        <v>1180</v>
      </c>
      <c r="C14" s="93">
        <v>15.11</v>
      </c>
      <c r="D14" s="93">
        <v>59.42</v>
      </c>
      <c r="E14" s="93">
        <v>2.8</v>
      </c>
      <c r="F14" s="82">
        <v>144.41</v>
      </c>
      <c r="G14" s="82">
        <v>0</v>
      </c>
      <c r="H14" s="92">
        <f t="shared" si="2"/>
        <v>221.74</v>
      </c>
      <c r="I14" s="82">
        <v>329.88</v>
      </c>
      <c r="J14" s="82">
        <v>639.31</v>
      </c>
      <c r="K14" s="82">
        <v>690.29</v>
      </c>
      <c r="L14" s="82">
        <f t="shared" si="3"/>
        <v>1659.48</v>
      </c>
      <c r="M14" s="93">
        <f t="shared" si="0"/>
        <v>1881.22</v>
      </c>
      <c r="N14" s="91">
        <v>103.39</v>
      </c>
      <c r="O14" s="82">
        <f t="shared" si="1"/>
        <v>1984.6100000000001</v>
      </c>
    </row>
    <row r="15" spans="1:15" ht="30" customHeight="1">
      <c r="A15" s="90" t="s">
        <v>16</v>
      </c>
      <c r="B15" s="81">
        <v>479</v>
      </c>
      <c r="C15" s="93">
        <v>0</v>
      </c>
      <c r="D15" s="93">
        <v>0.3</v>
      </c>
      <c r="E15" s="93">
        <v>2.45</v>
      </c>
      <c r="F15" s="82">
        <v>25.6</v>
      </c>
      <c r="G15" s="82">
        <v>0</v>
      </c>
      <c r="H15" s="92">
        <f t="shared" si="2"/>
        <v>28.35</v>
      </c>
      <c r="I15" s="82">
        <v>149.96</v>
      </c>
      <c r="J15" s="82">
        <v>573.32</v>
      </c>
      <c r="K15" s="82">
        <v>1280.16</v>
      </c>
      <c r="L15" s="82">
        <f t="shared" si="3"/>
        <v>2003.44</v>
      </c>
      <c r="M15" s="93">
        <f t="shared" si="0"/>
        <v>2031.79</v>
      </c>
      <c r="N15" s="91">
        <v>45.52</v>
      </c>
      <c r="O15" s="82">
        <f t="shared" si="1"/>
        <v>2077.31</v>
      </c>
    </row>
    <row r="16" spans="1:15" ht="30" customHeight="1">
      <c r="A16" s="90" t="s">
        <v>17</v>
      </c>
      <c r="B16" s="81">
        <v>202</v>
      </c>
      <c r="C16" s="93">
        <v>3.85</v>
      </c>
      <c r="D16" s="93">
        <v>183.5</v>
      </c>
      <c r="E16" s="93">
        <v>0.5</v>
      </c>
      <c r="F16" s="82">
        <v>10.92</v>
      </c>
      <c r="G16" s="82">
        <v>0</v>
      </c>
      <c r="H16" s="92">
        <f t="shared" si="2"/>
        <v>198.76999999999998</v>
      </c>
      <c r="I16" s="82">
        <v>124.05</v>
      </c>
      <c r="J16" s="82">
        <v>884.57</v>
      </c>
      <c r="K16" s="82">
        <v>363.96</v>
      </c>
      <c r="L16" s="82">
        <f t="shared" si="3"/>
        <v>1372.58</v>
      </c>
      <c r="M16" s="93">
        <f t="shared" si="0"/>
        <v>1571.35</v>
      </c>
      <c r="N16" s="91">
        <v>205.39</v>
      </c>
      <c r="O16" s="82">
        <f t="shared" si="1"/>
        <v>1776.7399999999998</v>
      </c>
    </row>
    <row r="17" spans="1:15" ht="30" customHeight="1">
      <c r="A17" s="90" t="s">
        <v>18</v>
      </c>
      <c r="B17" s="81">
        <v>405</v>
      </c>
      <c r="C17" s="93">
        <v>371.82</v>
      </c>
      <c r="D17" s="93">
        <v>149.06</v>
      </c>
      <c r="E17" s="93">
        <v>69.69</v>
      </c>
      <c r="F17" s="82">
        <v>37.56</v>
      </c>
      <c r="G17" s="82">
        <v>0</v>
      </c>
      <c r="H17" s="92">
        <f t="shared" si="2"/>
        <v>628.1299999999999</v>
      </c>
      <c r="I17" s="82">
        <v>978.18</v>
      </c>
      <c r="J17" s="82">
        <v>1796.14</v>
      </c>
      <c r="K17" s="82">
        <v>659.99</v>
      </c>
      <c r="L17" s="82">
        <f t="shared" si="3"/>
        <v>3434.31</v>
      </c>
      <c r="M17" s="93">
        <f t="shared" si="0"/>
        <v>4062.4399999999996</v>
      </c>
      <c r="N17" s="91">
        <v>4707.4</v>
      </c>
      <c r="O17" s="82">
        <f t="shared" si="1"/>
        <v>8769.84</v>
      </c>
    </row>
    <row r="18" spans="1:15" ht="30" customHeight="1">
      <c r="A18" s="90" t="s">
        <v>19</v>
      </c>
      <c r="B18" s="81">
        <v>1718</v>
      </c>
      <c r="C18" s="93">
        <v>1944.29</v>
      </c>
      <c r="D18" s="93">
        <v>5151.85</v>
      </c>
      <c r="E18" s="93">
        <v>8233.33</v>
      </c>
      <c r="F18" s="82">
        <v>2023.35</v>
      </c>
      <c r="G18" s="82">
        <v>354.37</v>
      </c>
      <c r="H18" s="92">
        <f t="shared" si="2"/>
        <v>17707.19</v>
      </c>
      <c r="I18" s="82">
        <v>2248.47</v>
      </c>
      <c r="J18" s="82">
        <v>5537.19</v>
      </c>
      <c r="K18" s="82">
        <v>6677.32</v>
      </c>
      <c r="L18" s="82">
        <f t="shared" si="3"/>
        <v>14462.979999999998</v>
      </c>
      <c r="M18" s="93">
        <f t="shared" si="0"/>
        <v>32170.17</v>
      </c>
      <c r="N18" s="91">
        <v>10235</v>
      </c>
      <c r="O18" s="82">
        <f t="shared" si="1"/>
        <v>42405.17</v>
      </c>
    </row>
    <row r="19" spans="1:15" ht="30" customHeight="1">
      <c r="A19" s="90" t="s">
        <v>20</v>
      </c>
      <c r="B19" s="81">
        <v>520</v>
      </c>
      <c r="C19" s="93">
        <v>745.39</v>
      </c>
      <c r="D19" s="93">
        <v>229.26</v>
      </c>
      <c r="E19" s="93">
        <v>204.11</v>
      </c>
      <c r="F19" s="82">
        <v>91.58</v>
      </c>
      <c r="G19" s="82">
        <v>0</v>
      </c>
      <c r="H19" s="92">
        <f t="shared" si="2"/>
        <v>1270.34</v>
      </c>
      <c r="I19" s="82">
        <v>1644.57</v>
      </c>
      <c r="J19" s="82">
        <v>1165.09</v>
      </c>
      <c r="K19" s="82">
        <v>1396.15</v>
      </c>
      <c r="L19" s="82">
        <f t="shared" si="3"/>
        <v>4205.8099999999995</v>
      </c>
      <c r="M19" s="93">
        <f t="shared" si="0"/>
        <v>5476.15</v>
      </c>
      <c r="N19" s="91">
        <v>765.38</v>
      </c>
      <c r="O19" s="82">
        <f t="shared" si="1"/>
        <v>6241.53</v>
      </c>
    </row>
    <row r="20" spans="1:15" ht="30" customHeight="1">
      <c r="A20" s="90" t="s">
        <v>38</v>
      </c>
      <c r="B20" s="81">
        <v>136</v>
      </c>
      <c r="C20" s="93">
        <v>56.7</v>
      </c>
      <c r="D20" s="93">
        <v>62.5</v>
      </c>
      <c r="E20" s="93">
        <v>2.75</v>
      </c>
      <c r="F20" s="82">
        <v>7.9</v>
      </c>
      <c r="G20" s="82">
        <v>2.1</v>
      </c>
      <c r="H20" s="92">
        <f t="shared" si="2"/>
        <v>131.95</v>
      </c>
      <c r="I20" s="82">
        <v>154.7</v>
      </c>
      <c r="J20" s="82">
        <v>250.6</v>
      </c>
      <c r="K20" s="82">
        <v>93.5</v>
      </c>
      <c r="L20" s="82">
        <f t="shared" si="3"/>
        <v>498.8</v>
      </c>
      <c r="M20" s="93">
        <f t="shared" si="0"/>
        <v>630.75</v>
      </c>
      <c r="N20" s="91">
        <v>43.72</v>
      </c>
      <c r="O20" s="82">
        <f t="shared" si="1"/>
        <v>674.47</v>
      </c>
    </row>
    <row r="21" spans="1:15" ht="30" customHeight="1">
      <c r="A21" s="90" t="s">
        <v>21</v>
      </c>
      <c r="B21" s="81">
        <v>274</v>
      </c>
      <c r="C21" s="93">
        <v>100.7</v>
      </c>
      <c r="D21" s="93">
        <v>1.5</v>
      </c>
      <c r="E21" s="93">
        <v>0.75</v>
      </c>
      <c r="F21" s="82">
        <v>0</v>
      </c>
      <c r="G21" s="82">
        <v>0</v>
      </c>
      <c r="H21" s="92">
        <f t="shared" si="2"/>
        <v>102.95</v>
      </c>
      <c r="I21" s="82">
        <v>12839.8</v>
      </c>
      <c r="J21" s="82">
        <v>1341.76</v>
      </c>
      <c r="K21" s="82">
        <v>119.7</v>
      </c>
      <c r="L21" s="82">
        <f t="shared" si="3"/>
        <v>14301.259999999998</v>
      </c>
      <c r="M21" s="93">
        <f t="shared" si="0"/>
        <v>14404.21</v>
      </c>
      <c r="N21" s="91">
        <v>297.83</v>
      </c>
      <c r="O21" s="82">
        <f t="shared" si="1"/>
        <v>14702.039999999999</v>
      </c>
    </row>
    <row r="22" spans="1:15" ht="30" customHeight="1">
      <c r="A22" s="90" t="s">
        <v>22</v>
      </c>
      <c r="B22" s="81">
        <v>174</v>
      </c>
      <c r="C22" s="93">
        <v>0</v>
      </c>
      <c r="D22" s="93">
        <v>0</v>
      </c>
      <c r="E22" s="93">
        <v>0</v>
      </c>
      <c r="F22" s="82">
        <v>0</v>
      </c>
      <c r="G22" s="82">
        <v>1.3</v>
      </c>
      <c r="H22" s="92">
        <f t="shared" si="2"/>
        <v>1.3</v>
      </c>
      <c r="I22" s="82">
        <v>895.95</v>
      </c>
      <c r="J22" s="82">
        <v>1366.55</v>
      </c>
      <c r="K22" s="82">
        <v>2070</v>
      </c>
      <c r="L22" s="82">
        <f t="shared" si="3"/>
        <v>4332.5</v>
      </c>
      <c r="M22" s="93">
        <f t="shared" si="0"/>
        <v>4333.8</v>
      </c>
      <c r="N22" s="91">
        <v>2</v>
      </c>
      <c r="O22" s="82">
        <f t="shared" si="1"/>
        <v>4335.8</v>
      </c>
    </row>
    <row r="23" spans="1:15" ht="30" customHeight="1">
      <c r="A23" s="94" t="s">
        <v>23</v>
      </c>
      <c r="B23" s="84">
        <v>63</v>
      </c>
      <c r="C23" s="97">
        <v>0</v>
      </c>
      <c r="D23" s="97">
        <v>0</v>
      </c>
      <c r="E23" s="97">
        <v>0</v>
      </c>
      <c r="F23" s="85">
        <v>0</v>
      </c>
      <c r="G23" s="85">
        <v>0</v>
      </c>
      <c r="H23" s="96">
        <f t="shared" si="2"/>
        <v>0</v>
      </c>
      <c r="I23" s="85">
        <v>112.19</v>
      </c>
      <c r="J23" s="85">
        <v>167.69</v>
      </c>
      <c r="K23" s="85">
        <v>1027.95</v>
      </c>
      <c r="L23" s="85">
        <f t="shared" si="3"/>
        <v>1307.8300000000002</v>
      </c>
      <c r="M23" s="97">
        <f t="shared" si="0"/>
        <v>1307.8300000000002</v>
      </c>
      <c r="N23" s="85">
        <v>0</v>
      </c>
      <c r="O23" s="85">
        <f t="shared" si="1"/>
        <v>1307.8300000000002</v>
      </c>
    </row>
    <row r="24" spans="1:15" ht="30" customHeight="1">
      <c r="A24" s="68" t="s">
        <v>4</v>
      </c>
      <c r="B24" s="69">
        <f>SUM(B12:B23)</f>
        <v>5202</v>
      </c>
      <c r="C24" s="70">
        <f>SUM(C12:C23)</f>
        <v>3237.859999999999</v>
      </c>
      <c r="D24" s="70">
        <f>SUM(D12:D23)</f>
        <v>5838.89</v>
      </c>
      <c r="E24" s="70">
        <f>SUM(E12:E23)</f>
        <v>8516.380000000001</v>
      </c>
      <c r="F24" s="70">
        <f aca="true" t="shared" si="4" ref="F24:O24">SUM(F12:F23)</f>
        <v>2341.8199999999997</v>
      </c>
      <c r="G24" s="70">
        <f t="shared" si="4"/>
        <v>359.27000000000004</v>
      </c>
      <c r="H24" s="70">
        <f t="shared" si="4"/>
        <v>20294.22</v>
      </c>
      <c r="I24" s="70">
        <f t="shared" si="4"/>
        <v>19518.25</v>
      </c>
      <c r="J24" s="70">
        <f t="shared" si="4"/>
        <v>14038.070000000002</v>
      </c>
      <c r="K24" s="70">
        <f t="shared" si="4"/>
        <v>14643.19</v>
      </c>
      <c r="L24" s="70">
        <f t="shared" si="4"/>
        <v>48199.509999999995</v>
      </c>
      <c r="M24" s="70">
        <f t="shared" si="4"/>
        <v>68493.73</v>
      </c>
      <c r="N24" s="70">
        <f t="shared" si="4"/>
        <v>16406.63</v>
      </c>
      <c r="O24" s="71">
        <f t="shared" si="4"/>
        <v>84900.36</v>
      </c>
    </row>
  </sheetData>
  <sheetProtection/>
  <mergeCells count="16">
    <mergeCell ref="A4:M4"/>
    <mergeCell ref="A5:M5"/>
    <mergeCell ref="A6:M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7.140625" style="20" customWidth="1"/>
    <col min="3" max="4" width="11.57421875" style="20" customWidth="1"/>
    <col min="5" max="5" width="12.421875" style="20" bestFit="1" customWidth="1"/>
    <col min="6" max="6" width="15.8515625" style="20" customWidth="1"/>
    <col min="7" max="7" width="10.8515625" style="20" customWidth="1"/>
    <col min="8" max="8" width="12.8515625" style="20" customWidth="1"/>
    <col min="9" max="9" width="16.140625" style="20" customWidth="1"/>
    <col min="10" max="10" width="17.00390625" style="20" customWidth="1"/>
    <col min="11" max="11" width="14.8515625" style="20" customWidth="1"/>
    <col min="12" max="12" width="13.00390625" style="20" bestFit="1" customWidth="1"/>
    <col min="13" max="13" width="16.28125" style="20" customWidth="1"/>
    <col min="14" max="14" width="19.28125" style="20" customWidth="1"/>
    <col min="15" max="15" width="18.8515625" style="20" customWidth="1"/>
    <col min="16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3" ht="33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33.75" customHeight="1">
      <c r="A5" s="174" t="s">
        <v>49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33.7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33.75" customHeight="1">
      <c r="A7" s="25" t="s">
        <v>45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33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33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28.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33.7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0</v>
      </c>
      <c r="C12" s="89">
        <v>0</v>
      </c>
      <c r="D12" s="89">
        <v>0</v>
      </c>
      <c r="E12" s="89">
        <v>0</v>
      </c>
      <c r="F12" s="79">
        <v>0</v>
      </c>
      <c r="G12" s="79">
        <v>0</v>
      </c>
      <c r="H12" s="88">
        <f>SUM(C12:G12)</f>
        <v>0</v>
      </c>
      <c r="I12" s="79">
        <v>0</v>
      </c>
      <c r="J12" s="79">
        <v>0</v>
      </c>
      <c r="K12" s="79">
        <v>0</v>
      </c>
      <c r="L12" s="79">
        <f>+K12+J12+I12</f>
        <v>0</v>
      </c>
      <c r="M12" s="89">
        <f aca="true" t="shared" si="0" ref="M12:M23">SUM(H12+L12)</f>
        <v>0</v>
      </c>
      <c r="N12" s="87">
        <v>0</v>
      </c>
      <c r="O12" s="79">
        <f aca="true" t="shared" si="1" ref="O12:O23">SUM(M12:N12)</f>
        <v>0</v>
      </c>
    </row>
    <row r="13" spans="1:15" ht="30" customHeight="1">
      <c r="A13" s="90" t="s">
        <v>14</v>
      </c>
      <c r="B13" s="81">
        <v>52</v>
      </c>
      <c r="C13" s="93">
        <v>0</v>
      </c>
      <c r="D13" s="93">
        <v>0</v>
      </c>
      <c r="E13" s="93">
        <v>0</v>
      </c>
      <c r="F13" s="82">
        <v>9.66</v>
      </c>
      <c r="G13" s="82">
        <v>0.9</v>
      </c>
      <c r="H13" s="92">
        <f aca="true" t="shared" si="2" ref="H13:H23">SUM(C13:G13)</f>
        <v>10.56</v>
      </c>
      <c r="I13" s="82">
        <v>9.2</v>
      </c>
      <c r="J13" s="82">
        <v>12.15</v>
      </c>
      <c r="K13" s="82">
        <v>23.87</v>
      </c>
      <c r="L13" s="82">
        <f aca="true" t="shared" si="3" ref="L13:L23">+K13+J13+I13</f>
        <v>45.22</v>
      </c>
      <c r="M13" s="93">
        <f t="shared" si="0"/>
        <v>55.78</v>
      </c>
      <c r="N13" s="91">
        <v>0.04</v>
      </c>
      <c r="O13" s="82">
        <f t="shared" si="1"/>
        <v>55.82</v>
      </c>
    </row>
    <row r="14" spans="1:15" ht="30" customHeight="1">
      <c r="A14" s="90" t="s">
        <v>15</v>
      </c>
      <c r="B14" s="81">
        <v>1033</v>
      </c>
      <c r="C14" s="93">
        <v>384.46</v>
      </c>
      <c r="D14" s="93">
        <v>77.62</v>
      </c>
      <c r="E14" s="93">
        <v>3.26</v>
      </c>
      <c r="F14" s="82">
        <v>285.14</v>
      </c>
      <c r="G14" s="82">
        <v>26.7</v>
      </c>
      <c r="H14" s="92">
        <f t="shared" si="2"/>
        <v>777.1800000000001</v>
      </c>
      <c r="I14" s="82">
        <v>2840.21</v>
      </c>
      <c r="J14" s="82">
        <v>6069.36</v>
      </c>
      <c r="K14" s="82">
        <v>5967.78</v>
      </c>
      <c r="L14" s="82">
        <f t="shared" si="3"/>
        <v>14877.349999999999</v>
      </c>
      <c r="M14" s="93">
        <f t="shared" si="0"/>
        <v>15654.529999999999</v>
      </c>
      <c r="N14" s="91">
        <v>88.33</v>
      </c>
      <c r="O14" s="82">
        <f t="shared" si="1"/>
        <v>15742.859999999999</v>
      </c>
    </row>
    <row r="15" spans="1:15" ht="30" customHeight="1">
      <c r="A15" s="90" t="s">
        <v>16</v>
      </c>
      <c r="B15" s="81">
        <v>477</v>
      </c>
      <c r="C15" s="93">
        <v>6.5</v>
      </c>
      <c r="D15" s="93">
        <v>0.2</v>
      </c>
      <c r="E15" s="93">
        <v>1</v>
      </c>
      <c r="F15" s="82">
        <v>124.54</v>
      </c>
      <c r="G15" s="82">
        <v>5.5</v>
      </c>
      <c r="H15" s="92">
        <f t="shared" si="2"/>
        <v>137.74</v>
      </c>
      <c r="I15" s="82">
        <v>1682.3</v>
      </c>
      <c r="J15" s="82">
        <v>2544.54</v>
      </c>
      <c r="K15" s="82">
        <v>3399.39</v>
      </c>
      <c r="L15" s="82">
        <f t="shared" si="3"/>
        <v>7626.2300000000005</v>
      </c>
      <c r="M15" s="93">
        <f t="shared" si="0"/>
        <v>7763.97</v>
      </c>
      <c r="N15" s="91">
        <v>0</v>
      </c>
      <c r="O15" s="82">
        <f t="shared" si="1"/>
        <v>7763.97</v>
      </c>
    </row>
    <row r="16" spans="1:15" ht="30" customHeight="1">
      <c r="A16" s="90" t="s">
        <v>17</v>
      </c>
      <c r="B16" s="81">
        <v>239</v>
      </c>
      <c r="C16" s="93">
        <v>3.1</v>
      </c>
      <c r="D16" s="93">
        <v>1.9</v>
      </c>
      <c r="E16" s="93">
        <v>0.1</v>
      </c>
      <c r="F16" s="82">
        <v>9.8</v>
      </c>
      <c r="G16" s="82">
        <v>0</v>
      </c>
      <c r="H16" s="92">
        <f t="shared" si="2"/>
        <v>14.9</v>
      </c>
      <c r="I16" s="82">
        <v>1584.12</v>
      </c>
      <c r="J16" s="82">
        <v>3778.67</v>
      </c>
      <c r="K16" s="82">
        <v>2648.7</v>
      </c>
      <c r="L16" s="82">
        <f t="shared" si="3"/>
        <v>8011.49</v>
      </c>
      <c r="M16" s="93">
        <f t="shared" si="0"/>
        <v>8026.389999999999</v>
      </c>
      <c r="N16" s="91">
        <v>37.5</v>
      </c>
      <c r="O16" s="82">
        <f t="shared" si="1"/>
        <v>8063.889999999999</v>
      </c>
    </row>
    <row r="17" spans="1:15" ht="30" customHeight="1">
      <c r="A17" s="90" t="s">
        <v>18</v>
      </c>
      <c r="B17" s="81">
        <v>257</v>
      </c>
      <c r="C17" s="93">
        <v>51.08</v>
      </c>
      <c r="D17" s="93">
        <v>94.11</v>
      </c>
      <c r="E17" s="93">
        <v>55.55</v>
      </c>
      <c r="F17" s="82">
        <v>47.24</v>
      </c>
      <c r="G17" s="82">
        <v>29.5</v>
      </c>
      <c r="H17" s="92">
        <f t="shared" si="2"/>
        <v>277.48</v>
      </c>
      <c r="I17" s="82">
        <v>594.44</v>
      </c>
      <c r="J17" s="82">
        <v>965.07</v>
      </c>
      <c r="K17" s="82">
        <v>1078.24</v>
      </c>
      <c r="L17" s="82">
        <f t="shared" si="3"/>
        <v>2637.75</v>
      </c>
      <c r="M17" s="93">
        <f t="shared" si="0"/>
        <v>2915.23</v>
      </c>
      <c r="N17" s="91">
        <v>615.52</v>
      </c>
      <c r="O17" s="82">
        <f t="shared" si="1"/>
        <v>3530.75</v>
      </c>
    </row>
    <row r="18" spans="1:15" ht="30" customHeight="1">
      <c r="A18" s="90" t="s">
        <v>19</v>
      </c>
      <c r="B18" s="81">
        <v>1623</v>
      </c>
      <c r="C18" s="93">
        <v>795.57</v>
      </c>
      <c r="D18" s="93">
        <v>818.45</v>
      </c>
      <c r="E18" s="93">
        <v>1445.5</v>
      </c>
      <c r="F18" s="82">
        <v>585.17</v>
      </c>
      <c r="G18" s="82">
        <v>27.79</v>
      </c>
      <c r="H18" s="92">
        <f t="shared" si="2"/>
        <v>3672.48</v>
      </c>
      <c r="I18" s="82">
        <v>577.5</v>
      </c>
      <c r="J18" s="82">
        <v>4472.63</v>
      </c>
      <c r="K18" s="82">
        <v>2844.33</v>
      </c>
      <c r="L18" s="82">
        <f t="shared" si="3"/>
        <v>7894.46</v>
      </c>
      <c r="M18" s="93">
        <f t="shared" si="0"/>
        <v>11566.94</v>
      </c>
      <c r="N18" s="91">
        <v>2302.91</v>
      </c>
      <c r="O18" s="82">
        <f t="shared" si="1"/>
        <v>13869.85</v>
      </c>
    </row>
    <row r="19" spans="1:15" ht="30" customHeight="1">
      <c r="A19" s="90" t="s">
        <v>20</v>
      </c>
      <c r="B19" s="81">
        <v>557</v>
      </c>
      <c r="C19" s="93">
        <v>2842.86</v>
      </c>
      <c r="D19" s="93">
        <v>1085.95</v>
      </c>
      <c r="E19" s="93">
        <v>308.75</v>
      </c>
      <c r="F19" s="82">
        <v>217.1</v>
      </c>
      <c r="G19" s="82">
        <v>1</v>
      </c>
      <c r="H19" s="92">
        <f t="shared" si="2"/>
        <v>4455.660000000001</v>
      </c>
      <c r="I19" s="82">
        <v>17835.55</v>
      </c>
      <c r="J19" s="82">
        <v>7721.88</v>
      </c>
      <c r="K19" s="82">
        <v>3051.69</v>
      </c>
      <c r="L19" s="82">
        <f t="shared" si="3"/>
        <v>28609.12</v>
      </c>
      <c r="M19" s="93">
        <f t="shared" si="0"/>
        <v>33064.78</v>
      </c>
      <c r="N19" s="91">
        <v>2104</v>
      </c>
      <c r="O19" s="82">
        <f t="shared" si="1"/>
        <v>35168.78</v>
      </c>
    </row>
    <row r="20" spans="1:15" ht="30" customHeight="1">
      <c r="A20" s="90" t="s">
        <v>38</v>
      </c>
      <c r="B20" s="81">
        <v>243</v>
      </c>
      <c r="C20" s="93">
        <v>278.35</v>
      </c>
      <c r="D20" s="93">
        <v>173.25</v>
      </c>
      <c r="E20" s="93">
        <v>46</v>
      </c>
      <c r="F20" s="82">
        <v>7.45</v>
      </c>
      <c r="G20" s="82">
        <v>54.7</v>
      </c>
      <c r="H20" s="92">
        <f t="shared" si="2"/>
        <v>559.75</v>
      </c>
      <c r="I20" s="82">
        <v>1370.1</v>
      </c>
      <c r="J20" s="82">
        <v>1128.6</v>
      </c>
      <c r="K20" s="82">
        <v>261</v>
      </c>
      <c r="L20" s="82">
        <f t="shared" si="3"/>
        <v>2759.7</v>
      </c>
      <c r="M20" s="93">
        <f t="shared" si="0"/>
        <v>3319.45</v>
      </c>
      <c r="N20" s="91">
        <v>1567</v>
      </c>
      <c r="O20" s="82">
        <f t="shared" si="1"/>
        <v>4886.45</v>
      </c>
    </row>
    <row r="21" spans="1:15" ht="30" customHeight="1">
      <c r="A21" s="90" t="s">
        <v>21</v>
      </c>
      <c r="B21" s="81">
        <v>547</v>
      </c>
      <c r="C21" s="93">
        <v>71.5</v>
      </c>
      <c r="D21" s="93">
        <v>143.2</v>
      </c>
      <c r="E21" s="93">
        <v>43</v>
      </c>
      <c r="F21" s="82">
        <v>0</v>
      </c>
      <c r="G21" s="82">
        <v>8.5</v>
      </c>
      <c r="H21" s="92">
        <f t="shared" si="2"/>
        <v>266.2</v>
      </c>
      <c r="I21" s="82">
        <v>2378.9</v>
      </c>
      <c r="J21" s="82">
        <v>2849.5</v>
      </c>
      <c r="K21" s="82">
        <v>626.3</v>
      </c>
      <c r="L21" s="82">
        <f t="shared" si="3"/>
        <v>5854.700000000001</v>
      </c>
      <c r="M21" s="93">
        <f t="shared" si="0"/>
        <v>6120.900000000001</v>
      </c>
      <c r="N21" s="91">
        <v>198.65</v>
      </c>
      <c r="O21" s="82">
        <f t="shared" si="1"/>
        <v>6319.55</v>
      </c>
    </row>
    <row r="22" spans="1:15" ht="30" customHeight="1">
      <c r="A22" s="90" t="s">
        <v>22</v>
      </c>
      <c r="B22" s="81">
        <v>149</v>
      </c>
      <c r="C22" s="93">
        <v>0</v>
      </c>
      <c r="D22" s="93">
        <v>0</v>
      </c>
      <c r="E22" s="93">
        <v>0</v>
      </c>
      <c r="F22" s="82">
        <v>0</v>
      </c>
      <c r="G22" s="82">
        <v>32.1</v>
      </c>
      <c r="H22" s="92">
        <f t="shared" si="2"/>
        <v>32.1</v>
      </c>
      <c r="I22" s="82">
        <v>259.45</v>
      </c>
      <c r="J22" s="82">
        <v>527.61</v>
      </c>
      <c r="K22" s="82">
        <v>552.94</v>
      </c>
      <c r="L22" s="82">
        <f t="shared" si="3"/>
        <v>1340.0000000000002</v>
      </c>
      <c r="M22" s="93">
        <f t="shared" si="0"/>
        <v>1372.1000000000001</v>
      </c>
      <c r="N22" s="91">
        <v>0</v>
      </c>
      <c r="O22" s="82">
        <f t="shared" si="1"/>
        <v>1372.1000000000001</v>
      </c>
    </row>
    <row r="23" spans="1:15" ht="30" customHeight="1">
      <c r="A23" s="94" t="s">
        <v>23</v>
      </c>
      <c r="B23" s="84">
        <v>18</v>
      </c>
      <c r="C23" s="97">
        <v>0</v>
      </c>
      <c r="D23" s="97">
        <v>0</v>
      </c>
      <c r="E23" s="97">
        <v>0</v>
      </c>
      <c r="F23" s="85">
        <v>0</v>
      </c>
      <c r="G23" s="85">
        <v>0</v>
      </c>
      <c r="H23" s="96">
        <f t="shared" si="2"/>
        <v>0</v>
      </c>
      <c r="I23" s="85">
        <v>51.38</v>
      </c>
      <c r="J23" s="85">
        <v>53.95</v>
      </c>
      <c r="K23" s="85">
        <v>175.17</v>
      </c>
      <c r="L23" s="85">
        <f t="shared" si="3"/>
        <v>280.5</v>
      </c>
      <c r="M23" s="97">
        <f t="shared" si="0"/>
        <v>280.5</v>
      </c>
      <c r="N23" s="85">
        <v>0</v>
      </c>
      <c r="O23" s="85">
        <f t="shared" si="1"/>
        <v>280.5</v>
      </c>
    </row>
    <row r="24" spans="1:15" ht="30" customHeight="1">
      <c r="A24" s="68" t="s">
        <v>4</v>
      </c>
      <c r="B24" s="69">
        <f>SUM(B12:B23)</f>
        <v>5195</v>
      </c>
      <c r="C24" s="70">
        <f>SUM(C12:C23)</f>
        <v>4433.42</v>
      </c>
      <c r="D24" s="70">
        <f>SUM(D12:D23)</f>
        <v>2394.68</v>
      </c>
      <c r="E24" s="70">
        <f>SUM(E12:E23)</f>
        <v>1903.16</v>
      </c>
      <c r="F24" s="70">
        <f aca="true" t="shared" si="4" ref="F24:O24">SUM(F12:F23)</f>
        <v>1286.1</v>
      </c>
      <c r="G24" s="70">
        <f t="shared" si="4"/>
        <v>186.68999999999997</v>
      </c>
      <c r="H24" s="70">
        <f t="shared" si="4"/>
        <v>10204.050000000001</v>
      </c>
      <c r="I24" s="70">
        <f t="shared" si="4"/>
        <v>29183.15</v>
      </c>
      <c r="J24" s="70">
        <f t="shared" si="4"/>
        <v>30123.96</v>
      </c>
      <c r="K24" s="70">
        <f t="shared" si="4"/>
        <v>20629.409999999993</v>
      </c>
      <c r="L24" s="70">
        <f t="shared" si="4"/>
        <v>79936.51999999999</v>
      </c>
      <c r="M24" s="70">
        <f t="shared" si="4"/>
        <v>90140.56999999999</v>
      </c>
      <c r="N24" s="70">
        <f t="shared" si="4"/>
        <v>6913.949999999999</v>
      </c>
      <c r="O24" s="71">
        <f t="shared" si="4"/>
        <v>97054.51999999999</v>
      </c>
    </row>
  </sheetData>
  <sheetProtection/>
  <mergeCells count="16">
    <mergeCell ref="A4:M4"/>
    <mergeCell ref="A5:M5"/>
    <mergeCell ref="A6:M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5.8515625" style="20" customWidth="1"/>
    <col min="3" max="3" width="11.57421875" style="20" bestFit="1" customWidth="1"/>
    <col min="4" max="4" width="12.140625" style="20" customWidth="1"/>
    <col min="5" max="5" width="13.8515625" style="20" customWidth="1"/>
    <col min="6" max="6" width="16.140625" style="20" customWidth="1"/>
    <col min="7" max="7" width="10.8515625" style="20" customWidth="1"/>
    <col min="8" max="8" width="13.140625" style="20" customWidth="1"/>
    <col min="9" max="10" width="16.7109375" style="20" customWidth="1"/>
    <col min="11" max="11" width="14.7109375" style="20" customWidth="1"/>
    <col min="12" max="12" width="13.00390625" style="20" bestFit="1" customWidth="1"/>
    <col min="13" max="13" width="16.00390625" style="20" customWidth="1"/>
    <col min="14" max="14" width="18.7109375" style="20" customWidth="1"/>
    <col min="15" max="15" width="17.8515625" style="20" customWidth="1"/>
    <col min="16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3" ht="33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33.75" customHeight="1">
      <c r="A5" s="174" t="s">
        <v>50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33.7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33.75" customHeight="1">
      <c r="A7" s="25" t="s">
        <v>45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26.2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21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22.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22.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9</v>
      </c>
      <c r="C12" s="89">
        <v>0</v>
      </c>
      <c r="D12" s="89">
        <v>0</v>
      </c>
      <c r="E12" s="89">
        <v>0</v>
      </c>
      <c r="F12" s="79">
        <v>2.3</v>
      </c>
      <c r="G12" s="79">
        <v>0</v>
      </c>
      <c r="H12" s="88">
        <f>SUM(C12:G12)</f>
        <v>2.3</v>
      </c>
      <c r="I12" s="79">
        <v>0.25</v>
      </c>
      <c r="J12" s="79">
        <v>5.1</v>
      </c>
      <c r="K12" s="79">
        <v>0.2</v>
      </c>
      <c r="L12" s="79">
        <f>+K12+J12+I12</f>
        <v>5.55</v>
      </c>
      <c r="M12" s="89">
        <f aca="true" t="shared" si="0" ref="M12:M23">SUM(H12+L12)</f>
        <v>7.85</v>
      </c>
      <c r="N12" s="87">
        <v>30</v>
      </c>
      <c r="O12" s="79">
        <f aca="true" t="shared" si="1" ref="O12:O23">SUM(M12:N12)</f>
        <v>37.85</v>
      </c>
    </row>
    <row r="13" spans="1:15" ht="30" customHeight="1">
      <c r="A13" s="90" t="s">
        <v>14</v>
      </c>
      <c r="B13" s="81">
        <v>112</v>
      </c>
      <c r="C13" s="93">
        <v>0</v>
      </c>
      <c r="D13" s="93">
        <v>0</v>
      </c>
      <c r="E13" s="93">
        <v>0</v>
      </c>
      <c r="F13" s="82">
        <v>14.39</v>
      </c>
      <c r="G13" s="82">
        <v>0</v>
      </c>
      <c r="H13" s="92">
        <f aca="true" t="shared" si="2" ref="H13:H23">SUM(C13:G13)</f>
        <v>14.39</v>
      </c>
      <c r="I13" s="82">
        <v>114.5</v>
      </c>
      <c r="J13" s="82">
        <v>274.22</v>
      </c>
      <c r="K13" s="82">
        <v>257.89</v>
      </c>
      <c r="L13" s="82">
        <f aca="true" t="shared" si="3" ref="L13:L23">+K13+J13+I13</f>
        <v>646.61</v>
      </c>
      <c r="M13" s="93">
        <f t="shared" si="0"/>
        <v>661</v>
      </c>
      <c r="N13" s="91">
        <v>0</v>
      </c>
      <c r="O13" s="82">
        <f t="shared" si="1"/>
        <v>661</v>
      </c>
    </row>
    <row r="14" spans="1:15" ht="30" customHeight="1">
      <c r="A14" s="90" t="s">
        <v>15</v>
      </c>
      <c r="B14" s="81">
        <v>1105</v>
      </c>
      <c r="C14" s="93">
        <v>806.59</v>
      </c>
      <c r="D14" s="93">
        <v>125.02</v>
      </c>
      <c r="E14" s="93">
        <v>92.1</v>
      </c>
      <c r="F14" s="82">
        <v>430.54</v>
      </c>
      <c r="G14" s="82">
        <v>13.21</v>
      </c>
      <c r="H14" s="92">
        <f t="shared" si="2"/>
        <v>1467.46</v>
      </c>
      <c r="I14" s="82">
        <v>5179.93</v>
      </c>
      <c r="J14" s="82">
        <v>3251.61</v>
      </c>
      <c r="K14" s="82">
        <v>2793.74</v>
      </c>
      <c r="L14" s="82">
        <f t="shared" si="3"/>
        <v>11225.28</v>
      </c>
      <c r="M14" s="93">
        <f t="shared" si="0"/>
        <v>12692.740000000002</v>
      </c>
      <c r="N14" s="91">
        <v>196.36</v>
      </c>
      <c r="O14" s="82">
        <f t="shared" si="1"/>
        <v>12889.100000000002</v>
      </c>
    </row>
    <row r="15" spans="1:15" ht="30" customHeight="1">
      <c r="A15" s="90" t="s">
        <v>16</v>
      </c>
      <c r="B15" s="81">
        <v>656</v>
      </c>
      <c r="C15" s="93">
        <v>10</v>
      </c>
      <c r="D15" s="93">
        <v>0</v>
      </c>
      <c r="E15" s="93">
        <v>0</v>
      </c>
      <c r="F15" s="82">
        <v>259.78</v>
      </c>
      <c r="G15" s="82">
        <v>4.22</v>
      </c>
      <c r="H15" s="92">
        <f t="shared" si="2"/>
        <v>274</v>
      </c>
      <c r="I15" s="82">
        <v>1200.32</v>
      </c>
      <c r="J15" s="82">
        <v>4023.87</v>
      </c>
      <c r="K15" s="82">
        <v>2034.53</v>
      </c>
      <c r="L15" s="82">
        <f t="shared" si="3"/>
        <v>7258.719999999999</v>
      </c>
      <c r="M15" s="93">
        <f t="shared" si="0"/>
        <v>7532.719999999999</v>
      </c>
      <c r="N15" s="91">
        <v>23.35</v>
      </c>
      <c r="O15" s="82">
        <f t="shared" si="1"/>
        <v>7556.07</v>
      </c>
    </row>
    <row r="16" spans="1:15" ht="30" customHeight="1">
      <c r="A16" s="90" t="s">
        <v>17</v>
      </c>
      <c r="B16" s="81">
        <v>246</v>
      </c>
      <c r="C16" s="93">
        <v>50.4</v>
      </c>
      <c r="D16" s="93">
        <v>124.8</v>
      </c>
      <c r="E16" s="93">
        <v>64.5</v>
      </c>
      <c r="F16" s="82">
        <v>93.4</v>
      </c>
      <c r="G16" s="82">
        <v>1</v>
      </c>
      <c r="H16" s="92">
        <f t="shared" si="2"/>
        <v>334.1</v>
      </c>
      <c r="I16" s="82">
        <v>1637.05</v>
      </c>
      <c r="J16" s="82">
        <v>5168.92</v>
      </c>
      <c r="K16" s="82">
        <v>6222.66</v>
      </c>
      <c r="L16" s="82">
        <f t="shared" si="3"/>
        <v>13028.63</v>
      </c>
      <c r="M16" s="93">
        <f t="shared" si="0"/>
        <v>13362.73</v>
      </c>
      <c r="N16" s="91">
        <v>72.1</v>
      </c>
      <c r="O16" s="82">
        <f t="shared" si="1"/>
        <v>13434.83</v>
      </c>
    </row>
    <row r="17" spans="1:15" ht="30" customHeight="1">
      <c r="A17" s="90" t="s">
        <v>18</v>
      </c>
      <c r="B17" s="81">
        <v>415</v>
      </c>
      <c r="C17" s="93">
        <v>64.55</v>
      </c>
      <c r="D17" s="93">
        <v>13.95</v>
      </c>
      <c r="E17" s="93">
        <v>55.8</v>
      </c>
      <c r="F17" s="82">
        <v>78.7</v>
      </c>
      <c r="G17" s="82">
        <v>14.25</v>
      </c>
      <c r="H17" s="92">
        <f t="shared" si="2"/>
        <v>227.25</v>
      </c>
      <c r="I17" s="82">
        <v>310.44</v>
      </c>
      <c r="J17" s="82">
        <v>646.26</v>
      </c>
      <c r="K17" s="82">
        <v>1009.33</v>
      </c>
      <c r="L17" s="82">
        <f t="shared" si="3"/>
        <v>1966.0300000000002</v>
      </c>
      <c r="M17" s="93">
        <f t="shared" si="0"/>
        <v>2193.28</v>
      </c>
      <c r="N17" s="91">
        <v>832.87</v>
      </c>
      <c r="O17" s="82">
        <f t="shared" si="1"/>
        <v>3026.15</v>
      </c>
    </row>
    <row r="18" spans="1:15" ht="30" customHeight="1">
      <c r="A18" s="90" t="s">
        <v>19</v>
      </c>
      <c r="B18" s="81">
        <v>1655</v>
      </c>
      <c r="C18" s="93">
        <v>2409.81</v>
      </c>
      <c r="D18" s="93">
        <v>767.54</v>
      </c>
      <c r="E18" s="93">
        <v>1575.72</v>
      </c>
      <c r="F18" s="82">
        <v>475.47</v>
      </c>
      <c r="G18" s="82">
        <v>116.39</v>
      </c>
      <c r="H18" s="92">
        <f t="shared" si="2"/>
        <v>5344.93</v>
      </c>
      <c r="I18" s="82">
        <v>608.62</v>
      </c>
      <c r="J18" s="82">
        <v>3036.09</v>
      </c>
      <c r="K18" s="82">
        <v>3854.09</v>
      </c>
      <c r="L18" s="82">
        <f t="shared" si="3"/>
        <v>7498.8</v>
      </c>
      <c r="M18" s="93">
        <f t="shared" si="0"/>
        <v>12843.73</v>
      </c>
      <c r="N18" s="91">
        <v>2535.49</v>
      </c>
      <c r="O18" s="82">
        <f t="shared" si="1"/>
        <v>15379.22</v>
      </c>
    </row>
    <row r="19" spans="1:15" ht="30" customHeight="1">
      <c r="A19" s="90" t="s">
        <v>20</v>
      </c>
      <c r="B19" s="81">
        <v>638</v>
      </c>
      <c r="C19" s="93">
        <v>1423.55</v>
      </c>
      <c r="D19" s="93">
        <v>35.48</v>
      </c>
      <c r="E19" s="93">
        <v>89.2</v>
      </c>
      <c r="F19" s="82">
        <v>33.2</v>
      </c>
      <c r="G19" s="82">
        <v>0</v>
      </c>
      <c r="H19" s="92">
        <f t="shared" si="2"/>
        <v>1581.43</v>
      </c>
      <c r="I19" s="82">
        <v>1305.55</v>
      </c>
      <c r="J19" s="82">
        <v>1019.58</v>
      </c>
      <c r="K19" s="82">
        <v>2654.48</v>
      </c>
      <c r="L19" s="82">
        <f t="shared" si="3"/>
        <v>4979.61</v>
      </c>
      <c r="M19" s="93">
        <f t="shared" si="0"/>
        <v>6561.04</v>
      </c>
      <c r="N19" s="91">
        <v>1629.17</v>
      </c>
      <c r="O19" s="82">
        <f t="shared" si="1"/>
        <v>8190.21</v>
      </c>
    </row>
    <row r="20" spans="1:15" ht="30" customHeight="1">
      <c r="A20" s="90" t="s">
        <v>38</v>
      </c>
      <c r="B20" s="81">
        <v>200</v>
      </c>
      <c r="C20" s="93">
        <v>15.05</v>
      </c>
      <c r="D20" s="93">
        <v>16.75</v>
      </c>
      <c r="E20" s="93">
        <v>4.5</v>
      </c>
      <c r="F20" s="82">
        <v>4.445</v>
      </c>
      <c r="G20" s="82">
        <v>1.1</v>
      </c>
      <c r="H20" s="92">
        <f t="shared" si="2"/>
        <v>41.845</v>
      </c>
      <c r="I20" s="82">
        <v>142.3</v>
      </c>
      <c r="J20" s="82">
        <v>323.25</v>
      </c>
      <c r="K20" s="82">
        <v>54.65</v>
      </c>
      <c r="L20" s="82">
        <f t="shared" si="3"/>
        <v>520.2</v>
      </c>
      <c r="M20" s="93">
        <f t="shared" si="0"/>
        <v>562.0450000000001</v>
      </c>
      <c r="N20" s="91">
        <v>0</v>
      </c>
      <c r="O20" s="82">
        <f t="shared" si="1"/>
        <v>562.0450000000001</v>
      </c>
    </row>
    <row r="21" spans="1:15" ht="30" customHeight="1">
      <c r="A21" s="90" t="s">
        <v>21</v>
      </c>
      <c r="B21" s="81">
        <v>271</v>
      </c>
      <c r="C21" s="93">
        <v>41</v>
      </c>
      <c r="D21" s="93">
        <v>0</v>
      </c>
      <c r="E21" s="93">
        <v>0</v>
      </c>
      <c r="F21" s="82">
        <v>0</v>
      </c>
      <c r="G21" s="82">
        <v>0.25</v>
      </c>
      <c r="H21" s="92">
        <f t="shared" si="2"/>
        <v>41.25</v>
      </c>
      <c r="I21" s="82">
        <v>228.7</v>
      </c>
      <c r="J21" s="82">
        <v>323.2</v>
      </c>
      <c r="K21" s="82">
        <v>37.92</v>
      </c>
      <c r="L21" s="82">
        <f t="shared" si="3"/>
        <v>589.8199999999999</v>
      </c>
      <c r="M21" s="93">
        <f t="shared" si="0"/>
        <v>631.0699999999999</v>
      </c>
      <c r="N21" s="91">
        <v>0</v>
      </c>
      <c r="O21" s="82">
        <f t="shared" si="1"/>
        <v>631.0699999999999</v>
      </c>
    </row>
    <row r="22" spans="1:15" ht="30" customHeight="1">
      <c r="A22" s="90" t="s">
        <v>22</v>
      </c>
      <c r="B22" s="81">
        <v>84</v>
      </c>
      <c r="C22" s="93">
        <v>0</v>
      </c>
      <c r="D22" s="93">
        <v>0</v>
      </c>
      <c r="E22" s="93">
        <v>0</v>
      </c>
      <c r="F22" s="82">
        <v>0</v>
      </c>
      <c r="G22" s="82">
        <v>0.4</v>
      </c>
      <c r="H22" s="92">
        <f t="shared" si="2"/>
        <v>0.4</v>
      </c>
      <c r="I22" s="82">
        <v>756.2</v>
      </c>
      <c r="J22" s="82">
        <v>2203</v>
      </c>
      <c r="K22" s="82">
        <v>882.4</v>
      </c>
      <c r="L22" s="82">
        <f t="shared" si="3"/>
        <v>3841.6000000000004</v>
      </c>
      <c r="M22" s="93">
        <f t="shared" si="0"/>
        <v>3842.0000000000005</v>
      </c>
      <c r="N22" s="91">
        <v>0</v>
      </c>
      <c r="O22" s="82">
        <f t="shared" si="1"/>
        <v>3842.0000000000005</v>
      </c>
    </row>
    <row r="23" spans="1:15" ht="30" customHeight="1">
      <c r="A23" s="94" t="s">
        <v>23</v>
      </c>
      <c r="B23" s="84">
        <v>30</v>
      </c>
      <c r="C23" s="97">
        <v>0</v>
      </c>
      <c r="D23" s="97">
        <v>0</v>
      </c>
      <c r="E23" s="97">
        <v>0</v>
      </c>
      <c r="F23" s="85">
        <v>0</v>
      </c>
      <c r="G23" s="85">
        <v>0</v>
      </c>
      <c r="H23" s="96">
        <f t="shared" si="2"/>
        <v>0</v>
      </c>
      <c r="I23" s="85">
        <v>735</v>
      </c>
      <c r="J23" s="85">
        <v>68.8</v>
      </c>
      <c r="K23" s="85">
        <v>400.15</v>
      </c>
      <c r="L23" s="85">
        <f t="shared" si="3"/>
        <v>1203.95</v>
      </c>
      <c r="M23" s="97">
        <f t="shared" si="0"/>
        <v>1203.95</v>
      </c>
      <c r="N23" s="85">
        <v>0</v>
      </c>
      <c r="O23" s="85">
        <f t="shared" si="1"/>
        <v>1203.95</v>
      </c>
    </row>
    <row r="24" spans="1:15" ht="30" customHeight="1">
      <c r="A24" s="68" t="s">
        <v>4</v>
      </c>
      <c r="B24" s="69">
        <f>SUM(B12:B23)</f>
        <v>5421</v>
      </c>
      <c r="C24" s="70">
        <f>SUM(C12:C23)</f>
        <v>4820.95</v>
      </c>
      <c r="D24" s="70">
        <f>SUM(D12:D23)</f>
        <v>1083.54</v>
      </c>
      <c r="E24" s="70">
        <f>SUM(E12:E23)</f>
        <v>1881.82</v>
      </c>
      <c r="F24" s="70">
        <f aca="true" t="shared" si="4" ref="F24:O24">SUM(F12:F23)</f>
        <v>1392.225</v>
      </c>
      <c r="G24" s="70">
        <f t="shared" si="4"/>
        <v>150.82</v>
      </c>
      <c r="H24" s="70">
        <f t="shared" si="4"/>
        <v>9329.355</v>
      </c>
      <c r="I24" s="70">
        <f t="shared" si="4"/>
        <v>12218.86</v>
      </c>
      <c r="J24" s="70">
        <f t="shared" si="4"/>
        <v>20343.9</v>
      </c>
      <c r="K24" s="70">
        <f t="shared" si="4"/>
        <v>20202.040000000005</v>
      </c>
      <c r="L24" s="70">
        <f t="shared" si="4"/>
        <v>52764.799999999996</v>
      </c>
      <c r="M24" s="70">
        <f t="shared" si="4"/>
        <v>62094.155</v>
      </c>
      <c r="N24" s="70">
        <f t="shared" si="4"/>
        <v>5319.34</v>
      </c>
      <c r="O24" s="71">
        <f t="shared" si="4"/>
        <v>67413.49500000001</v>
      </c>
    </row>
  </sheetData>
  <sheetProtection/>
  <mergeCells count="16">
    <mergeCell ref="A4:M4"/>
    <mergeCell ref="A5:M5"/>
    <mergeCell ref="A6:M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6.8515625" style="20" customWidth="1"/>
    <col min="3" max="3" width="11.57421875" style="20" customWidth="1"/>
    <col min="4" max="4" width="11.00390625" style="20" customWidth="1"/>
    <col min="5" max="5" width="12.7109375" style="20" customWidth="1"/>
    <col min="6" max="6" width="15.8515625" style="20" customWidth="1"/>
    <col min="7" max="7" width="9.8515625" style="20" customWidth="1"/>
    <col min="8" max="8" width="11.57421875" style="20" bestFit="1" customWidth="1"/>
    <col min="9" max="9" width="16.7109375" style="20" customWidth="1"/>
    <col min="10" max="10" width="16.00390625" style="20" customWidth="1"/>
    <col min="11" max="11" width="14.140625" style="20" customWidth="1"/>
    <col min="12" max="12" width="12.421875" style="20" bestFit="1" customWidth="1"/>
    <col min="13" max="13" width="15.7109375" style="20" customWidth="1"/>
    <col min="14" max="14" width="18.7109375" style="20" customWidth="1"/>
    <col min="15" max="15" width="17.421875" style="20" customWidth="1"/>
    <col min="16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3" ht="33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33.75" customHeight="1">
      <c r="A5" s="174" t="s">
        <v>51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33.75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33.75" customHeight="1">
      <c r="A7" s="25" t="s">
        <v>45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33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33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24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18.7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5" ht="30" customHeight="1">
      <c r="A12" s="86" t="s">
        <v>13</v>
      </c>
      <c r="B12" s="78">
        <v>13</v>
      </c>
      <c r="C12" s="89">
        <v>0</v>
      </c>
      <c r="D12" s="89"/>
      <c r="E12" s="89"/>
      <c r="F12" s="79">
        <v>3.2</v>
      </c>
      <c r="G12" s="79">
        <v>1.8</v>
      </c>
      <c r="H12" s="88">
        <f>SUM(C12:G12)</f>
        <v>5</v>
      </c>
      <c r="I12" s="79">
        <v>0</v>
      </c>
      <c r="J12" s="79">
        <v>18.18</v>
      </c>
      <c r="K12" s="79">
        <v>16.57</v>
      </c>
      <c r="L12" s="79">
        <f>+K12+J12+I12</f>
        <v>34.75</v>
      </c>
      <c r="M12" s="89">
        <f aca="true" t="shared" si="0" ref="M12:M23">SUM(H12+L12)</f>
        <v>39.75</v>
      </c>
      <c r="N12" s="87">
        <v>0</v>
      </c>
      <c r="O12" s="79">
        <f aca="true" t="shared" si="1" ref="O12:O23">SUM(M12:N12)</f>
        <v>39.75</v>
      </c>
    </row>
    <row r="13" spans="1:15" ht="30" customHeight="1">
      <c r="A13" s="90" t="s">
        <v>14</v>
      </c>
      <c r="B13" s="81">
        <v>69</v>
      </c>
      <c r="C13" s="93">
        <v>0</v>
      </c>
      <c r="D13" s="93"/>
      <c r="E13" s="93"/>
      <c r="F13" s="82">
        <v>0.2</v>
      </c>
      <c r="G13" s="82">
        <v>17.01</v>
      </c>
      <c r="H13" s="92">
        <f aca="true" t="shared" si="2" ref="H13:H23">SUM(C13:G13)</f>
        <v>17.21</v>
      </c>
      <c r="I13" s="82">
        <v>541.25</v>
      </c>
      <c r="J13" s="82">
        <v>1095.19</v>
      </c>
      <c r="K13" s="82">
        <v>414.8</v>
      </c>
      <c r="L13" s="82">
        <f>+K13+J13+I13</f>
        <v>2051.24</v>
      </c>
      <c r="M13" s="93">
        <f t="shared" si="0"/>
        <v>2068.45</v>
      </c>
      <c r="N13" s="91">
        <v>0</v>
      </c>
      <c r="O13" s="82">
        <f t="shared" si="1"/>
        <v>2068.45</v>
      </c>
    </row>
    <row r="14" spans="1:15" ht="30" customHeight="1">
      <c r="A14" s="90" t="s">
        <v>15</v>
      </c>
      <c r="B14" s="81">
        <v>1501</v>
      </c>
      <c r="C14" s="93">
        <v>510.56</v>
      </c>
      <c r="D14" s="93"/>
      <c r="E14" s="93"/>
      <c r="F14" s="82">
        <v>307.33</v>
      </c>
      <c r="G14" s="82">
        <v>5.01</v>
      </c>
      <c r="H14" s="92">
        <f t="shared" si="2"/>
        <v>822.9</v>
      </c>
      <c r="I14" s="82">
        <v>3027.53</v>
      </c>
      <c r="J14" s="82">
        <v>3764.43</v>
      </c>
      <c r="K14" s="82">
        <v>3670.14</v>
      </c>
      <c r="L14" s="82">
        <f aca="true" t="shared" si="3" ref="L14:L23">+K14+J14+I14</f>
        <v>10462.1</v>
      </c>
      <c r="M14" s="93">
        <f t="shared" si="0"/>
        <v>11285</v>
      </c>
      <c r="N14" s="91">
        <v>0</v>
      </c>
      <c r="O14" s="82">
        <f t="shared" si="1"/>
        <v>11285</v>
      </c>
    </row>
    <row r="15" spans="1:15" ht="30" customHeight="1">
      <c r="A15" s="90" t="s">
        <v>16</v>
      </c>
      <c r="B15" s="81">
        <v>664</v>
      </c>
      <c r="C15" s="93">
        <v>1.15</v>
      </c>
      <c r="D15" s="93"/>
      <c r="E15" s="93"/>
      <c r="F15" s="82">
        <v>34.76</v>
      </c>
      <c r="G15" s="82">
        <v>10.85</v>
      </c>
      <c r="H15" s="92">
        <f t="shared" si="2"/>
        <v>46.76</v>
      </c>
      <c r="I15" s="82">
        <v>542.52</v>
      </c>
      <c r="J15" s="82">
        <v>1619.06</v>
      </c>
      <c r="K15" s="82">
        <v>1443.6</v>
      </c>
      <c r="L15" s="82">
        <f t="shared" si="3"/>
        <v>3605.18</v>
      </c>
      <c r="M15" s="93">
        <f t="shared" si="0"/>
        <v>3651.94</v>
      </c>
      <c r="N15" s="91">
        <v>0</v>
      </c>
      <c r="O15" s="82">
        <f t="shared" si="1"/>
        <v>3651.94</v>
      </c>
    </row>
    <row r="16" spans="1:15" ht="30" customHeight="1">
      <c r="A16" s="90" t="s">
        <v>17</v>
      </c>
      <c r="B16" s="81">
        <v>275</v>
      </c>
      <c r="C16" s="93">
        <v>76.75</v>
      </c>
      <c r="D16" s="93"/>
      <c r="E16" s="93"/>
      <c r="F16" s="82">
        <v>35.85</v>
      </c>
      <c r="G16" s="82">
        <v>0.45</v>
      </c>
      <c r="H16" s="92">
        <f t="shared" si="2"/>
        <v>113.05</v>
      </c>
      <c r="I16" s="82">
        <v>61.5</v>
      </c>
      <c r="J16" s="82">
        <v>445.13</v>
      </c>
      <c r="K16" s="82">
        <v>481.75</v>
      </c>
      <c r="L16" s="82">
        <f t="shared" si="3"/>
        <v>988.38</v>
      </c>
      <c r="M16" s="93">
        <f t="shared" si="0"/>
        <v>1101.43</v>
      </c>
      <c r="N16" s="91">
        <v>0</v>
      </c>
      <c r="O16" s="82">
        <f t="shared" si="1"/>
        <v>1101.43</v>
      </c>
    </row>
    <row r="17" spans="1:15" ht="30" customHeight="1">
      <c r="A17" s="90" t="s">
        <v>18</v>
      </c>
      <c r="B17" s="81">
        <v>286</v>
      </c>
      <c r="C17" s="93">
        <v>548.02</v>
      </c>
      <c r="D17" s="93"/>
      <c r="E17" s="93"/>
      <c r="F17" s="82">
        <v>82.59</v>
      </c>
      <c r="G17" s="82">
        <v>0</v>
      </c>
      <c r="H17" s="92">
        <f t="shared" si="2"/>
        <v>630.61</v>
      </c>
      <c r="I17" s="82">
        <v>528.86</v>
      </c>
      <c r="J17" s="82">
        <v>2442.77</v>
      </c>
      <c r="K17" s="82">
        <v>1412.37</v>
      </c>
      <c r="L17" s="82">
        <f t="shared" si="3"/>
        <v>4384</v>
      </c>
      <c r="M17" s="93">
        <f t="shared" si="0"/>
        <v>5014.61</v>
      </c>
      <c r="N17" s="91">
        <v>0</v>
      </c>
      <c r="O17" s="82">
        <f t="shared" si="1"/>
        <v>5014.61</v>
      </c>
    </row>
    <row r="18" spans="1:15" ht="30" customHeight="1">
      <c r="A18" s="90" t="s">
        <v>19</v>
      </c>
      <c r="B18" s="81">
        <v>1314</v>
      </c>
      <c r="C18" s="93">
        <v>1057.66</v>
      </c>
      <c r="D18" s="93"/>
      <c r="E18" s="93"/>
      <c r="F18" s="82">
        <v>130.25</v>
      </c>
      <c r="G18" s="82">
        <v>8.7</v>
      </c>
      <c r="H18" s="92">
        <f t="shared" si="2"/>
        <v>1196.6100000000001</v>
      </c>
      <c r="I18" s="82">
        <v>216.67</v>
      </c>
      <c r="J18" s="82">
        <v>1079.26</v>
      </c>
      <c r="K18" s="82">
        <v>1172.29</v>
      </c>
      <c r="L18" s="82">
        <f t="shared" si="3"/>
        <v>2468.2200000000003</v>
      </c>
      <c r="M18" s="93">
        <f t="shared" si="0"/>
        <v>3664.8300000000004</v>
      </c>
      <c r="N18" s="91">
        <v>0</v>
      </c>
      <c r="O18" s="82">
        <f t="shared" si="1"/>
        <v>3664.8300000000004</v>
      </c>
    </row>
    <row r="19" spans="1:15" ht="30" customHeight="1">
      <c r="A19" s="90" t="s">
        <v>20</v>
      </c>
      <c r="B19" s="81">
        <v>502</v>
      </c>
      <c r="C19" s="93">
        <v>422.45</v>
      </c>
      <c r="D19" s="93"/>
      <c r="E19" s="93"/>
      <c r="F19" s="82">
        <v>46.35</v>
      </c>
      <c r="G19" s="82">
        <v>1.5</v>
      </c>
      <c r="H19" s="92">
        <f t="shared" si="2"/>
        <v>470.3</v>
      </c>
      <c r="I19" s="82">
        <v>152.6</v>
      </c>
      <c r="J19" s="82">
        <v>395.51</v>
      </c>
      <c r="K19" s="82">
        <v>716.55</v>
      </c>
      <c r="L19" s="82">
        <f t="shared" si="3"/>
        <v>1264.6599999999999</v>
      </c>
      <c r="M19" s="93">
        <f t="shared" si="0"/>
        <v>1734.9599999999998</v>
      </c>
      <c r="N19" s="91">
        <v>0</v>
      </c>
      <c r="O19" s="82">
        <f t="shared" si="1"/>
        <v>1734.9599999999998</v>
      </c>
    </row>
    <row r="20" spans="1:15" ht="30" customHeight="1">
      <c r="A20" s="90" t="s">
        <v>38</v>
      </c>
      <c r="B20" s="81">
        <v>183</v>
      </c>
      <c r="C20" s="93">
        <v>30.25</v>
      </c>
      <c r="D20" s="93"/>
      <c r="E20" s="93"/>
      <c r="F20" s="82">
        <v>7</v>
      </c>
      <c r="G20" s="82">
        <v>1.5</v>
      </c>
      <c r="H20" s="92">
        <f t="shared" si="2"/>
        <v>38.75</v>
      </c>
      <c r="I20" s="82">
        <v>274.6</v>
      </c>
      <c r="J20" s="82">
        <v>250.35</v>
      </c>
      <c r="K20" s="82">
        <v>27.25</v>
      </c>
      <c r="L20" s="82">
        <f t="shared" si="3"/>
        <v>552.2</v>
      </c>
      <c r="M20" s="93">
        <f t="shared" si="0"/>
        <v>590.95</v>
      </c>
      <c r="N20" s="91">
        <v>0</v>
      </c>
      <c r="O20" s="82">
        <f t="shared" si="1"/>
        <v>590.95</v>
      </c>
    </row>
    <row r="21" spans="1:15" ht="30" customHeight="1">
      <c r="A21" s="90" t="s">
        <v>21</v>
      </c>
      <c r="B21" s="81">
        <v>242</v>
      </c>
      <c r="C21" s="93">
        <v>2.6</v>
      </c>
      <c r="D21" s="93"/>
      <c r="E21" s="93"/>
      <c r="F21" s="82">
        <v>0</v>
      </c>
      <c r="G21" s="82">
        <v>0</v>
      </c>
      <c r="H21" s="92">
        <f t="shared" si="2"/>
        <v>2.6</v>
      </c>
      <c r="I21" s="82">
        <v>299.07</v>
      </c>
      <c r="J21" s="82">
        <v>276.3</v>
      </c>
      <c r="K21" s="82">
        <v>25.65</v>
      </c>
      <c r="L21" s="82">
        <f t="shared" si="3"/>
        <v>601.02</v>
      </c>
      <c r="M21" s="93">
        <f t="shared" si="0"/>
        <v>603.62</v>
      </c>
      <c r="N21" s="91">
        <v>0</v>
      </c>
      <c r="O21" s="82">
        <f t="shared" si="1"/>
        <v>603.62</v>
      </c>
    </row>
    <row r="22" spans="1:15" ht="30" customHeight="1">
      <c r="A22" s="90" t="s">
        <v>22</v>
      </c>
      <c r="B22" s="81">
        <v>141</v>
      </c>
      <c r="C22" s="93">
        <v>0</v>
      </c>
      <c r="D22" s="93"/>
      <c r="E22" s="93"/>
      <c r="F22" s="82">
        <v>0</v>
      </c>
      <c r="G22" s="82">
        <v>2</v>
      </c>
      <c r="H22" s="92">
        <f t="shared" si="2"/>
        <v>2</v>
      </c>
      <c r="I22" s="82">
        <v>119.1</v>
      </c>
      <c r="J22" s="82">
        <v>222.3</v>
      </c>
      <c r="K22" s="82">
        <v>131.5</v>
      </c>
      <c r="L22" s="82">
        <f t="shared" si="3"/>
        <v>472.9</v>
      </c>
      <c r="M22" s="93">
        <f t="shared" si="0"/>
        <v>474.9</v>
      </c>
      <c r="N22" s="91">
        <v>0</v>
      </c>
      <c r="O22" s="82">
        <f t="shared" si="1"/>
        <v>474.9</v>
      </c>
    </row>
    <row r="23" spans="1:15" ht="30" customHeight="1">
      <c r="A23" s="94" t="s">
        <v>23</v>
      </c>
      <c r="B23" s="84">
        <v>33</v>
      </c>
      <c r="C23" s="97">
        <v>0</v>
      </c>
      <c r="D23" s="97"/>
      <c r="E23" s="97"/>
      <c r="F23" s="85">
        <v>0</v>
      </c>
      <c r="G23" s="85">
        <v>0</v>
      </c>
      <c r="H23" s="96">
        <f t="shared" si="2"/>
        <v>0</v>
      </c>
      <c r="I23" s="85">
        <v>2920.25</v>
      </c>
      <c r="J23" s="85">
        <v>7598.78</v>
      </c>
      <c r="K23" s="85">
        <v>6822.63</v>
      </c>
      <c r="L23" s="85">
        <f t="shared" si="3"/>
        <v>17341.66</v>
      </c>
      <c r="M23" s="97">
        <f t="shared" si="0"/>
        <v>17341.66</v>
      </c>
      <c r="N23" s="85">
        <v>0</v>
      </c>
      <c r="O23" s="85">
        <f t="shared" si="1"/>
        <v>17341.66</v>
      </c>
    </row>
    <row r="24" spans="1:15" ht="30" customHeight="1">
      <c r="A24" s="68" t="s">
        <v>4</v>
      </c>
      <c r="B24" s="69">
        <f>SUM(B12:B23)</f>
        <v>5223</v>
      </c>
      <c r="C24" s="70">
        <f>SUM(C12:C23)</f>
        <v>2649.44</v>
      </c>
      <c r="D24" s="70">
        <f>SUM(D12:D23)</f>
        <v>0</v>
      </c>
      <c r="E24" s="70">
        <f>SUM(E12:E23)</f>
        <v>0</v>
      </c>
      <c r="F24" s="70">
        <f aca="true" t="shared" si="4" ref="F24:O24">SUM(F12:F23)</f>
        <v>647.53</v>
      </c>
      <c r="G24" s="70">
        <f t="shared" si="4"/>
        <v>48.82000000000001</v>
      </c>
      <c r="H24" s="70">
        <f t="shared" si="4"/>
        <v>3345.7900000000004</v>
      </c>
      <c r="I24" s="70">
        <f t="shared" si="4"/>
        <v>8683.95</v>
      </c>
      <c r="J24" s="70">
        <f t="shared" si="4"/>
        <v>19207.26</v>
      </c>
      <c r="K24" s="70">
        <f t="shared" si="4"/>
        <v>16335.099999999999</v>
      </c>
      <c r="L24" s="70">
        <f t="shared" si="4"/>
        <v>44226.310000000005</v>
      </c>
      <c r="M24" s="70">
        <f t="shared" si="4"/>
        <v>47572.100000000006</v>
      </c>
      <c r="N24" s="70">
        <f t="shared" si="4"/>
        <v>0</v>
      </c>
      <c r="O24" s="71">
        <f t="shared" si="4"/>
        <v>47572.100000000006</v>
      </c>
    </row>
  </sheetData>
  <sheetProtection/>
  <mergeCells count="16">
    <mergeCell ref="A4:M4"/>
    <mergeCell ref="A5:M5"/>
    <mergeCell ref="A6:M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2" max="2" width="14.28125" style="0" customWidth="1"/>
    <col min="3" max="3" width="14.00390625" style="0" bestFit="1" customWidth="1"/>
    <col min="4" max="4" width="11.8515625" style="0" bestFit="1" customWidth="1"/>
    <col min="5" max="5" width="12.421875" style="0" bestFit="1" customWidth="1"/>
    <col min="6" max="6" width="14.7109375" style="0" customWidth="1"/>
    <col min="7" max="7" width="11.140625" style="0" bestFit="1" customWidth="1"/>
    <col min="8" max="8" width="13.00390625" style="0" bestFit="1" customWidth="1"/>
    <col min="9" max="9" width="14.7109375" style="0" customWidth="1"/>
    <col min="10" max="10" width="15.28125" style="0" customWidth="1"/>
    <col min="11" max="11" width="12.7109375" style="0" customWidth="1"/>
    <col min="12" max="12" width="13.421875" style="0" bestFit="1" customWidth="1"/>
    <col min="13" max="13" width="14.7109375" style="0" customWidth="1"/>
    <col min="14" max="14" width="17.00390625" style="0" customWidth="1"/>
    <col min="15" max="15" width="17.140625" style="0" customWidth="1"/>
  </cols>
  <sheetData>
    <row r="1" spans="1:16" ht="15">
      <c r="A1" s="26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>
      <c r="A2" s="26" t="s">
        <v>105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45" t="s">
        <v>102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0.25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23"/>
    </row>
    <row r="5" spans="1:16" ht="20.25">
      <c r="A5" s="174" t="s">
        <v>104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"/>
    </row>
    <row r="6" spans="1:16" ht="20.2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3"/>
    </row>
    <row r="7" spans="1:16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4"/>
      <c r="O7" s="20"/>
      <c r="P7" s="20"/>
    </row>
    <row r="8" spans="1:16" ht="24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  <c r="P8" s="38"/>
    </row>
    <row r="9" spans="1:16" ht="19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  <c r="P9" s="38"/>
    </row>
    <row r="10" spans="1:16" ht="21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  <c r="P10" s="38"/>
    </row>
    <row r="11" spans="1:16" ht="21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  <c r="P11" s="38"/>
    </row>
    <row r="12" spans="1:16" ht="30" customHeight="1">
      <c r="A12" s="86" t="s">
        <v>13</v>
      </c>
      <c r="B12" s="78">
        <v>0</v>
      </c>
      <c r="C12" s="89"/>
      <c r="D12" s="79"/>
      <c r="E12" s="79"/>
      <c r="F12" s="79"/>
      <c r="G12" s="88"/>
      <c r="H12" s="79"/>
      <c r="I12" s="89"/>
      <c r="J12" s="79"/>
      <c r="K12" s="88"/>
      <c r="L12" s="79"/>
      <c r="M12" s="87"/>
      <c r="N12" s="79"/>
      <c r="O12" s="89"/>
      <c r="P12" s="24"/>
    </row>
    <row r="13" spans="1:15" ht="30" customHeight="1">
      <c r="A13" s="90" t="s">
        <v>14</v>
      </c>
      <c r="B13" s="114">
        <v>53</v>
      </c>
      <c r="C13" s="115">
        <v>0</v>
      </c>
      <c r="D13" s="116">
        <v>0</v>
      </c>
      <c r="E13" s="116">
        <v>0</v>
      </c>
      <c r="F13" s="82">
        <v>11.620000000000001</v>
      </c>
      <c r="G13" s="120">
        <v>3.2299999999999995</v>
      </c>
      <c r="H13" s="82">
        <v>14.850000000000001</v>
      </c>
      <c r="I13" s="115">
        <v>28.6</v>
      </c>
      <c r="J13" s="116">
        <v>77.73000000000002</v>
      </c>
      <c r="K13" s="116">
        <v>26.61</v>
      </c>
      <c r="L13" s="82">
        <v>132.94</v>
      </c>
      <c r="M13" s="91">
        <v>147.79</v>
      </c>
      <c r="N13" s="82">
        <v>0.11</v>
      </c>
      <c r="O13" s="93">
        <v>147.9</v>
      </c>
    </row>
    <row r="14" spans="1:15" ht="30" customHeight="1">
      <c r="A14" s="90" t="s">
        <v>15</v>
      </c>
      <c r="B14" s="114">
        <v>865</v>
      </c>
      <c r="C14" s="115">
        <v>6.43</v>
      </c>
      <c r="D14" s="116">
        <v>252.87</v>
      </c>
      <c r="E14" s="116">
        <v>90.53999999999999</v>
      </c>
      <c r="F14" s="82">
        <v>336.60999999999984</v>
      </c>
      <c r="G14" s="120">
        <v>9.299999999999999</v>
      </c>
      <c r="H14" s="82">
        <v>695.7499999999998</v>
      </c>
      <c r="I14" s="115">
        <v>894.91</v>
      </c>
      <c r="J14" s="116">
        <v>1387.6699999999971</v>
      </c>
      <c r="K14" s="116">
        <v>1223.5799999999942</v>
      </c>
      <c r="L14" s="82">
        <v>3506.1599999999917</v>
      </c>
      <c r="M14" s="91">
        <v>4201.909999999992</v>
      </c>
      <c r="N14" s="82">
        <v>36.12000000000002</v>
      </c>
      <c r="O14" s="93">
        <v>4238.029999999992</v>
      </c>
    </row>
    <row r="15" spans="1:15" ht="30" customHeight="1">
      <c r="A15" s="90" t="s">
        <v>16</v>
      </c>
      <c r="B15" s="114">
        <v>442</v>
      </c>
      <c r="C15" s="115">
        <v>0</v>
      </c>
      <c r="D15" s="116">
        <v>0</v>
      </c>
      <c r="E15" s="116">
        <v>0</v>
      </c>
      <c r="F15" s="82">
        <v>94.99999999999996</v>
      </c>
      <c r="G15" s="120">
        <v>1.6500000000000001</v>
      </c>
      <c r="H15" s="82">
        <v>96.64999999999996</v>
      </c>
      <c r="I15" s="115">
        <v>450.7500000000001</v>
      </c>
      <c r="J15" s="116">
        <v>978.2099999999999</v>
      </c>
      <c r="K15" s="116">
        <v>1184.2199999999973</v>
      </c>
      <c r="L15" s="82">
        <v>2613.1799999999976</v>
      </c>
      <c r="M15" s="91">
        <v>2709.8299999999977</v>
      </c>
      <c r="N15" s="82">
        <v>6.669999999999999</v>
      </c>
      <c r="O15" s="93">
        <v>2716.4999999999977</v>
      </c>
    </row>
    <row r="16" spans="1:15" ht="30" customHeight="1">
      <c r="A16" s="90" t="s">
        <v>17</v>
      </c>
      <c r="B16" s="114">
        <v>235</v>
      </c>
      <c r="C16" s="115">
        <v>34.8</v>
      </c>
      <c r="D16" s="116">
        <v>32.6</v>
      </c>
      <c r="E16" s="116">
        <v>90.92</v>
      </c>
      <c r="F16" s="82">
        <v>291.55</v>
      </c>
      <c r="G16" s="120">
        <v>28.65</v>
      </c>
      <c r="H16" s="82">
        <v>478.52</v>
      </c>
      <c r="I16" s="115">
        <v>2648.1</v>
      </c>
      <c r="J16" s="116">
        <v>3495.830000000001</v>
      </c>
      <c r="K16" s="116">
        <v>3322.5799999999995</v>
      </c>
      <c r="L16" s="82">
        <v>9466.51</v>
      </c>
      <c r="M16" s="91">
        <v>9945.03</v>
      </c>
      <c r="N16" s="82">
        <v>285.75</v>
      </c>
      <c r="O16" s="93">
        <v>10230.78</v>
      </c>
    </row>
    <row r="17" spans="1:15" ht="30" customHeight="1">
      <c r="A17" s="90" t="s">
        <v>18</v>
      </c>
      <c r="B17" s="114">
        <v>555</v>
      </c>
      <c r="C17" s="115">
        <v>4595.35</v>
      </c>
      <c r="D17" s="116">
        <v>5409.3</v>
      </c>
      <c r="E17" s="116">
        <v>2058.58</v>
      </c>
      <c r="F17" s="82">
        <v>593.8219999999998</v>
      </c>
      <c r="G17" s="120">
        <v>137.4</v>
      </c>
      <c r="H17" s="82">
        <v>12794.452000000001</v>
      </c>
      <c r="I17" s="115">
        <v>2223.4799999999987</v>
      </c>
      <c r="J17" s="116">
        <v>4514.770000000003</v>
      </c>
      <c r="K17" s="116">
        <v>2130.66</v>
      </c>
      <c r="L17" s="82">
        <v>8868.910000000002</v>
      </c>
      <c r="M17" s="91">
        <v>21663.362</v>
      </c>
      <c r="N17" s="82">
        <v>400.4400000000001</v>
      </c>
      <c r="O17" s="93">
        <v>22063.802</v>
      </c>
    </row>
    <row r="18" spans="1:15" ht="30" customHeight="1">
      <c r="A18" s="90" t="s">
        <v>19</v>
      </c>
      <c r="B18" s="114">
        <v>1317</v>
      </c>
      <c r="C18" s="115">
        <v>449.1299999999998</v>
      </c>
      <c r="D18" s="116">
        <v>212.41999999999996</v>
      </c>
      <c r="E18" s="116">
        <v>743.1999999999994</v>
      </c>
      <c r="F18" s="82">
        <v>3070.250000000003</v>
      </c>
      <c r="G18" s="120">
        <v>8.11</v>
      </c>
      <c r="H18" s="82">
        <v>4483.1100000000015</v>
      </c>
      <c r="I18" s="115">
        <v>6843.640000000002</v>
      </c>
      <c r="J18" s="116">
        <v>4434.361000000022</v>
      </c>
      <c r="K18" s="116">
        <v>3747.39900000001</v>
      </c>
      <c r="L18" s="82">
        <v>15025.400000000034</v>
      </c>
      <c r="M18" s="91">
        <v>19508.510000000035</v>
      </c>
      <c r="N18" s="82">
        <v>1981.2500000000002</v>
      </c>
      <c r="O18" s="93">
        <v>21489.760000000035</v>
      </c>
    </row>
    <row r="19" spans="1:15" ht="30" customHeight="1">
      <c r="A19" s="90" t="s">
        <v>20</v>
      </c>
      <c r="B19" s="114">
        <v>616</v>
      </c>
      <c r="C19" s="115">
        <v>803.38</v>
      </c>
      <c r="D19" s="116">
        <v>492.3</v>
      </c>
      <c r="E19" s="116">
        <v>2143.8499999999995</v>
      </c>
      <c r="F19" s="82">
        <v>2287.260000000003</v>
      </c>
      <c r="G19" s="120">
        <v>0</v>
      </c>
      <c r="H19" s="82">
        <v>5726.790000000003</v>
      </c>
      <c r="I19" s="115">
        <v>13795.630000000003</v>
      </c>
      <c r="J19" s="116">
        <v>2134.829999999999</v>
      </c>
      <c r="K19" s="116">
        <v>1300.3399999999988</v>
      </c>
      <c r="L19" s="82">
        <v>17230.800000000003</v>
      </c>
      <c r="M19" s="91">
        <v>22957.590000000004</v>
      </c>
      <c r="N19" s="82">
        <v>4550.500000000002</v>
      </c>
      <c r="O19" s="93">
        <v>27508.090000000004</v>
      </c>
    </row>
    <row r="20" spans="1:15" ht="30" customHeight="1">
      <c r="A20" s="90" t="s">
        <v>38</v>
      </c>
      <c r="B20" s="114">
        <v>135</v>
      </c>
      <c r="C20" s="115">
        <v>0.2</v>
      </c>
      <c r="D20" s="116">
        <v>0</v>
      </c>
      <c r="E20" s="116">
        <v>1.5</v>
      </c>
      <c r="F20" s="82">
        <v>52.22</v>
      </c>
      <c r="G20" s="120">
        <v>0</v>
      </c>
      <c r="H20" s="82">
        <v>53.92</v>
      </c>
      <c r="I20" s="115">
        <v>139.36999999999995</v>
      </c>
      <c r="J20" s="116">
        <v>163.0122</v>
      </c>
      <c r="K20" s="116">
        <v>229.74999999999997</v>
      </c>
      <c r="L20" s="82">
        <v>532.1321999999999</v>
      </c>
      <c r="M20" s="91">
        <v>586.0521999999999</v>
      </c>
      <c r="N20" s="82">
        <v>129.14</v>
      </c>
      <c r="O20" s="93">
        <v>715.1921999999998</v>
      </c>
    </row>
    <row r="21" spans="1:15" ht="30" customHeight="1">
      <c r="A21" s="90" t="s">
        <v>21</v>
      </c>
      <c r="B21" s="114">
        <v>427</v>
      </c>
      <c r="C21" s="115">
        <v>0.6</v>
      </c>
      <c r="D21" s="116">
        <v>0</v>
      </c>
      <c r="E21" s="116">
        <v>87.64</v>
      </c>
      <c r="F21" s="82">
        <v>109.13</v>
      </c>
      <c r="G21" s="120">
        <v>0.2</v>
      </c>
      <c r="H21" s="82">
        <v>197.57</v>
      </c>
      <c r="I21" s="115">
        <v>2635.142</v>
      </c>
      <c r="J21" s="116">
        <v>1530.7179999999992</v>
      </c>
      <c r="K21" s="116">
        <v>247.71</v>
      </c>
      <c r="L21" s="82">
        <v>4413.569999999999</v>
      </c>
      <c r="M21" s="91">
        <v>4611.1399999999985</v>
      </c>
      <c r="N21" s="82">
        <v>318.1000000000001</v>
      </c>
      <c r="O21" s="93">
        <v>4929.239999999999</v>
      </c>
    </row>
    <row r="22" spans="1:15" ht="30" customHeight="1">
      <c r="A22" s="90" t="s">
        <v>22</v>
      </c>
      <c r="B22" s="114">
        <v>24</v>
      </c>
      <c r="C22" s="115">
        <v>0.0121</v>
      </c>
      <c r="D22" s="116">
        <v>0</v>
      </c>
      <c r="E22" s="116">
        <v>0.0083</v>
      </c>
      <c r="F22" s="82">
        <v>0</v>
      </c>
      <c r="G22" s="120">
        <v>0</v>
      </c>
      <c r="H22" s="82">
        <v>0.0204</v>
      </c>
      <c r="I22" s="115">
        <v>67.2218</v>
      </c>
      <c r="J22" s="116">
        <v>145.6137</v>
      </c>
      <c r="K22" s="116">
        <v>9.7882</v>
      </c>
      <c r="L22" s="82">
        <v>222.62369999999999</v>
      </c>
      <c r="M22" s="91">
        <v>222.64409999999998</v>
      </c>
      <c r="N22" s="82">
        <v>10.0168</v>
      </c>
      <c r="O22" s="93">
        <v>232.66089999999997</v>
      </c>
    </row>
    <row r="23" spans="1:15" ht="30" customHeight="1">
      <c r="A23" s="94" t="s">
        <v>23</v>
      </c>
      <c r="B23" s="117">
        <v>19</v>
      </c>
      <c r="C23" s="118">
        <v>0</v>
      </c>
      <c r="D23" s="119">
        <v>0</v>
      </c>
      <c r="E23" s="119">
        <v>0</v>
      </c>
      <c r="F23" s="85">
        <v>0</v>
      </c>
      <c r="G23" s="121">
        <v>2.01</v>
      </c>
      <c r="H23" s="85">
        <v>2.01</v>
      </c>
      <c r="I23" s="118">
        <v>0.21500000000000002</v>
      </c>
      <c r="J23" s="119">
        <v>0.005</v>
      </c>
      <c r="K23" s="119">
        <v>1.8319999999999999</v>
      </c>
      <c r="L23" s="85">
        <v>2.052</v>
      </c>
      <c r="M23" s="95">
        <v>4.061999999999999</v>
      </c>
      <c r="N23" s="85">
        <v>0.031</v>
      </c>
      <c r="O23" s="97">
        <v>4.092999999999999</v>
      </c>
    </row>
    <row r="24" spans="1:16" ht="30" customHeight="1">
      <c r="A24" s="65" t="s">
        <v>4</v>
      </c>
      <c r="B24" s="66">
        <f>SUM(B12:B23)</f>
        <v>4688</v>
      </c>
      <c r="C24" s="67">
        <v>5889.9021</v>
      </c>
      <c r="D24" s="67">
        <v>6399.490000000001</v>
      </c>
      <c r="E24" s="67">
        <v>5216.238299999998</v>
      </c>
      <c r="F24" s="67">
        <v>6847.462000000006</v>
      </c>
      <c r="G24" s="67">
        <v>190.55000000000004</v>
      </c>
      <c r="H24" s="67">
        <v>24543.642400000004</v>
      </c>
      <c r="I24" s="67">
        <v>29727.0588</v>
      </c>
      <c r="J24" s="67">
        <v>18862.74990000002</v>
      </c>
      <c r="K24" s="67">
        <v>13424.4692</v>
      </c>
      <c r="L24" s="67">
        <v>62014.27790000002</v>
      </c>
      <c r="M24" s="67">
        <v>86557.92030000003</v>
      </c>
      <c r="N24" s="67">
        <v>7718.127800000003</v>
      </c>
      <c r="O24" s="67">
        <v>94276.04810000003</v>
      </c>
      <c r="P24" s="20"/>
    </row>
    <row r="25" spans="1:16" ht="15">
      <c r="A25" s="20" t="s">
        <v>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</sheetData>
  <sheetProtection/>
  <mergeCells count="16">
    <mergeCell ref="A4:O4"/>
    <mergeCell ref="A5:O5"/>
    <mergeCell ref="A6:O6"/>
    <mergeCell ref="A8:A11"/>
    <mergeCell ref="B8:B11"/>
    <mergeCell ref="M8:M11"/>
    <mergeCell ref="N8:N11"/>
    <mergeCell ref="O8:O11"/>
    <mergeCell ref="C10:E10"/>
    <mergeCell ref="F10:F11"/>
    <mergeCell ref="G10:G11"/>
    <mergeCell ref="H10:H11"/>
    <mergeCell ref="I10:I11"/>
    <mergeCell ref="J10:J11"/>
    <mergeCell ref="K10:K11"/>
    <mergeCell ref="L10:L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2" max="2" width="18.140625" style="0" customWidth="1"/>
    <col min="3" max="3" width="11.28125" style="0" bestFit="1" customWidth="1"/>
    <col min="4" max="4" width="11.8515625" style="0" bestFit="1" customWidth="1"/>
    <col min="5" max="5" width="12.421875" style="0" bestFit="1" customWidth="1"/>
    <col min="6" max="6" width="14.7109375" style="0" customWidth="1"/>
    <col min="7" max="7" width="11.140625" style="0" bestFit="1" customWidth="1"/>
    <col min="8" max="8" width="13.00390625" style="0" bestFit="1" customWidth="1"/>
    <col min="9" max="9" width="14.7109375" style="0" customWidth="1"/>
    <col min="10" max="10" width="15.28125" style="0" customWidth="1"/>
    <col min="11" max="11" width="12.7109375" style="0" customWidth="1"/>
    <col min="12" max="12" width="13.421875" style="0" bestFit="1" customWidth="1"/>
    <col min="13" max="13" width="14.7109375" style="0" customWidth="1"/>
    <col min="14" max="14" width="17.00390625" style="0" customWidth="1"/>
    <col min="15" max="15" width="17.140625" style="0" customWidth="1"/>
  </cols>
  <sheetData>
    <row r="1" spans="1:16" ht="15">
      <c r="A1" s="26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>
      <c r="A2" s="26" t="s">
        <v>105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45" t="s">
        <v>99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0.25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23"/>
    </row>
    <row r="5" spans="1:16" ht="20.25">
      <c r="A5" s="174" t="s">
        <v>100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"/>
    </row>
    <row r="6" spans="1:16" ht="20.2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3"/>
    </row>
    <row r="7" spans="1:16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4"/>
      <c r="O7" s="20"/>
      <c r="P7" s="20"/>
    </row>
    <row r="8" spans="1:16" ht="24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  <c r="P8" s="38"/>
    </row>
    <row r="9" spans="1:16" ht="19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  <c r="P9" s="38"/>
    </row>
    <row r="10" spans="1:16" ht="21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  <c r="P10" s="38"/>
    </row>
    <row r="11" spans="1:16" ht="21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  <c r="P11" s="38"/>
    </row>
    <row r="12" spans="1:16" ht="30" customHeight="1">
      <c r="A12" s="86" t="s">
        <v>13</v>
      </c>
      <c r="B12" s="78"/>
      <c r="C12" s="89"/>
      <c r="D12" s="79"/>
      <c r="E12" s="79"/>
      <c r="F12" s="79"/>
      <c r="G12" s="88"/>
      <c r="H12" s="79">
        <f>SUM(C12:G12)</f>
        <v>0</v>
      </c>
      <c r="I12" s="89"/>
      <c r="J12" s="79"/>
      <c r="K12" s="88"/>
      <c r="L12" s="79">
        <f>SUM(I12:K12)</f>
        <v>0</v>
      </c>
      <c r="M12" s="87">
        <f>SUM(H12+L12)</f>
        <v>0</v>
      </c>
      <c r="N12" s="79"/>
      <c r="O12" s="89">
        <f>+N12+M12</f>
        <v>0</v>
      </c>
      <c r="P12" s="24"/>
    </row>
    <row r="13" spans="1:15" ht="30" customHeight="1">
      <c r="A13" s="90" t="s">
        <v>14</v>
      </c>
      <c r="B13" s="114">
        <v>75</v>
      </c>
      <c r="C13" s="115">
        <v>0</v>
      </c>
      <c r="D13" s="116">
        <v>0</v>
      </c>
      <c r="E13" s="116">
        <v>0</v>
      </c>
      <c r="F13" s="82">
        <v>18.87</v>
      </c>
      <c r="G13" s="120">
        <v>2.61</v>
      </c>
      <c r="H13" s="82">
        <f aca="true" t="shared" si="0" ref="H13:H23">SUM(C13:G13)</f>
        <v>21.48</v>
      </c>
      <c r="I13" s="115">
        <v>128.07</v>
      </c>
      <c r="J13" s="116">
        <v>265.56</v>
      </c>
      <c r="K13" s="116">
        <v>132.62</v>
      </c>
      <c r="L13" s="82">
        <f aca="true" t="shared" si="1" ref="L13:L23">SUM(I13:K13)</f>
        <v>526.25</v>
      </c>
      <c r="M13" s="91">
        <f aca="true" t="shared" si="2" ref="M13:M23">SUM(H13+L13)</f>
        <v>547.73</v>
      </c>
      <c r="N13" s="82">
        <v>1.2</v>
      </c>
      <c r="O13" s="93">
        <f aca="true" t="shared" si="3" ref="O13:O23">+N13+M13</f>
        <v>548.9300000000001</v>
      </c>
    </row>
    <row r="14" spans="1:15" ht="30" customHeight="1">
      <c r="A14" s="90" t="s">
        <v>15</v>
      </c>
      <c r="B14" s="114">
        <v>843</v>
      </c>
      <c r="C14" s="115">
        <v>12.669999999999996</v>
      </c>
      <c r="D14" s="116">
        <v>76.57</v>
      </c>
      <c r="E14" s="116">
        <v>93.86999999999999</v>
      </c>
      <c r="F14" s="82">
        <v>904.5999999999997</v>
      </c>
      <c r="G14" s="120">
        <v>2.36</v>
      </c>
      <c r="H14" s="82">
        <f t="shared" si="0"/>
        <v>1090.0699999999995</v>
      </c>
      <c r="I14" s="115">
        <v>1509.85</v>
      </c>
      <c r="J14" s="116">
        <v>2526.069999999995</v>
      </c>
      <c r="K14" s="116">
        <v>2162.854999999995</v>
      </c>
      <c r="L14" s="82">
        <f t="shared" si="1"/>
        <v>6198.7749999999905</v>
      </c>
      <c r="M14" s="91">
        <f t="shared" si="2"/>
        <v>7288.84499999999</v>
      </c>
      <c r="N14" s="82">
        <v>62.635000000000005</v>
      </c>
      <c r="O14" s="93">
        <f t="shared" si="3"/>
        <v>7351.4799999999905</v>
      </c>
    </row>
    <row r="15" spans="1:15" ht="30" customHeight="1">
      <c r="A15" s="90" t="s">
        <v>16</v>
      </c>
      <c r="B15" s="114">
        <v>341</v>
      </c>
      <c r="C15" s="115">
        <v>0.1</v>
      </c>
      <c r="D15" s="116">
        <v>0</v>
      </c>
      <c r="E15" s="116">
        <v>83.61</v>
      </c>
      <c r="F15" s="82">
        <v>203.43999999999997</v>
      </c>
      <c r="G15" s="120">
        <v>1.66</v>
      </c>
      <c r="H15" s="82">
        <f t="shared" si="0"/>
        <v>288.81</v>
      </c>
      <c r="I15" s="115">
        <v>7593.990000000002</v>
      </c>
      <c r="J15" s="116">
        <v>7452.410000000004</v>
      </c>
      <c r="K15" s="116">
        <v>5877.710000000007</v>
      </c>
      <c r="L15" s="82">
        <f t="shared" si="1"/>
        <v>20924.11000000001</v>
      </c>
      <c r="M15" s="91">
        <f t="shared" si="2"/>
        <v>21212.920000000013</v>
      </c>
      <c r="N15" s="82">
        <v>49</v>
      </c>
      <c r="O15" s="93">
        <f t="shared" si="3"/>
        <v>21261.920000000013</v>
      </c>
    </row>
    <row r="16" spans="1:15" ht="30" customHeight="1">
      <c r="A16" s="90" t="s">
        <v>17</v>
      </c>
      <c r="B16" s="114">
        <v>194</v>
      </c>
      <c r="C16" s="115">
        <v>9.5</v>
      </c>
      <c r="D16" s="116">
        <v>45.35</v>
      </c>
      <c r="E16" s="116">
        <v>1.6800000000000002</v>
      </c>
      <c r="F16" s="82">
        <v>347.24000000000007</v>
      </c>
      <c r="G16" s="120">
        <v>29.799999999999997</v>
      </c>
      <c r="H16" s="82">
        <f t="shared" si="0"/>
        <v>433.5700000000001</v>
      </c>
      <c r="I16" s="115">
        <v>950.0999999999999</v>
      </c>
      <c r="J16" s="116">
        <v>2140.1899999999987</v>
      </c>
      <c r="K16" s="116">
        <v>1535.1199999999994</v>
      </c>
      <c r="L16" s="82">
        <f t="shared" si="1"/>
        <v>4625.409999999998</v>
      </c>
      <c r="M16" s="91">
        <f t="shared" si="2"/>
        <v>5058.979999999998</v>
      </c>
      <c r="N16" s="82">
        <v>150.8</v>
      </c>
      <c r="O16" s="93">
        <f t="shared" si="3"/>
        <v>5209.779999999998</v>
      </c>
    </row>
    <row r="17" spans="1:15" ht="30" customHeight="1">
      <c r="A17" s="90" t="s">
        <v>18</v>
      </c>
      <c r="B17" s="114">
        <v>433</v>
      </c>
      <c r="C17" s="115">
        <v>190.65</v>
      </c>
      <c r="D17" s="116">
        <v>455.62</v>
      </c>
      <c r="E17" s="116">
        <v>3010.7000000000003</v>
      </c>
      <c r="F17" s="82">
        <v>3387.620000000001</v>
      </c>
      <c r="G17" s="120">
        <v>0</v>
      </c>
      <c r="H17" s="82">
        <f t="shared" si="0"/>
        <v>7044.590000000001</v>
      </c>
      <c r="I17" s="115">
        <v>3342.09</v>
      </c>
      <c r="J17" s="116">
        <v>4645.950000000006</v>
      </c>
      <c r="K17" s="116">
        <v>4871.78000000001</v>
      </c>
      <c r="L17" s="82">
        <f t="shared" si="1"/>
        <v>12859.820000000016</v>
      </c>
      <c r="M17" s="91">
        <f t="shared" si="2"/>
        <v>19904.410000000018</v>
      </c>
      <c r="N17" s="82">
        <v>208.70999999999995</v>
      </c>
      <c r="O17" s="93">
        <f t="shared" si="3"/>
        <v>20113.120000000017</v>
      </c>
    </row>
    <row r="18" spans="1:15" ht="30" customHeight="1">
      <c r="A18" s="90" t="s">
        <v>19</v>
      </c>
      <c r="B18" s="114">
        <v>1162</v>
      </c>
      <c r="C18" s="115">
        <v>372.45000000000005</v>
      </c>
      <c r="D18" s="116">
        <v>1358.27</v>
      </c>
      <c r="E18" s="116">
        <v>816.1599999999997</v>
      </c>
      <c r="F18" s="82">
        <v>3409.8500000000026</v>
      </c>
      <c r="G18" s="120">
        <v>57.17</v>
      </c>
      <c r="H18" s="82">
        <f t="shared" si="0"/>
        <v>6013.900000000002</v>
      </c>
      <c r="I18" s="115">
        <v>1065.0599999999997</v>
      </c>
      <c r="J18" s="116">
        <v>3140.450000000005</v>
      </c>
      <c r="K18" s="116">
        <v>1093.9199999999973</v>
      </c>
      <c r="L18" s="82">
        <f t="shared" si="1"/>
        <v>5299.430000000002</v>
      </c>
      <c r="M18" s="91">
        <f t="shared" si="2"/>
        <v>11313.330000000005</v>
      </c>
      <c r="N18" s="82">
        <v>1017.4200000000001</v>
      </c>
      <c r="O18" s="93">
        <f t="shared" si="3"/>
        <v>12330.750000000005</v>
      </c>
    </row>
    <row r="19" spans="1:15" ht="30" customHeight="1">
      <c r="A19" s="90" t="s">
        <v>20</v>
      </c>
      <c r="B19" s="114">
        <v>518</v>
      </c>
      <c r="C19" s="115">
        <v>317.81999999999994</v>
      </c>
      <c r="D19" s="116">
        <v>225.21</v>
      </c>
      <c r="E19" s="116">
        <v>1506.69</v>
      </c>
      <c r="F19" s="82">
        <v>2334.860000000001</v>
      </c>
      <c r="G19" s="120">
        <v>0.1</v>
      </c>
      <c r="H19" s="82">
        <f t="shared" si="0"/>
        <v>4384.680000000002</v>
      </c>
      <c r="I19" s="115">
        <v>961.44</v>
      </c>
      <c r="J19" s="116">
        <v>879.0750000000003</v>
      </c>
      <c r="K19" s="116">
        <v>472.94499999999994</v>
      </c>
      <c r="L19" s="82">
        <f t="shared" si="1"/>
        <v>2313.46</v>
      </c>
      <c r="M19" s="91">
        <f t="shared" si="2"/>
        <v>6698.140000000002</v>
      </c>
      <c r="N19" s="82">
        <v>3581.95</v>
      </c>
      <c r="O19" s="93">
        <f t="shared" si="3"/>
        <v>10280.090000000002</v>
      </c>
    </row>
    <row r="20" spans="1:15" ht="30" customHeight="1">
      <c r="A20" s="90" t="s">
        <v>38</v>
      </c>
      <c r="B20" s="114">
        <v>97</v>
      </c>
      <c r="C20" s="115">
        <v>0.25</v>
      </c>
      <c r="D20" s="116">
        <v>0.65</v>
      </c>
      <c r="E20" s="116">
        <v>5.15</v>
      </c>
      <c r="F20" s="82">
        <v>22.15</v>
      </c>
      <c r="G20" s="120">
        <v>1.45</v>
      </c>
      <c r="H20" s="82">
        <f t="shared" si="0"/>
        <v>29.65</v>
      </c>
      <c r="I20" s="115">
        <v>27.349999999999998</v>
      </c>
      <c r="J20" s="116">
        <v>53.72000000000002</v>
      </c>
      <c r="K20" s="116">
        <v>47.50999999999999</v>
      </c>
      <c r="L20" s="82">
        <f t="shared" si="1"/>
        <v>128.58</v>
      </c>
      <c r="M20" s="91">
        <f t="shared" si="2"/>
        <v>158.23000000000002</v>
      </c>
      <c r="N20" s="82">
        <v>7.8500000000000005</v>
      </c>
      <c r="O20" s="93">
        <f t="shared" si="3"/>
        <v>166.08</v>
      </c>
    </row>
    <row r="21" spans="1:15" ht="30" customHeight="1">
      <c r="A21" s="90" t="s">
        <v>21</v>
      </c>
      <c r="B21" s="114">
        <v>220</v>
      </c>
      <c r="C21" s="115">
        <v>7.409999999999999</v>
      </c>
      <c r="D21" s="116">
        <v>0.4</v>
      </c>
      <c r="E21" s="116">
        <v>5</v>
      </c>
      <c r="F21" s="82">
        <v>11.160000000000002</v>
      </c>
      <c r="G21" s="120">
        <v>0.05</v>
      </c>
      <c r="H21" s="82">
        <f t="shared" si="0"/>
        <v>24.02</v>
      </c>
      <c r="I21" s="115">
        <v>1829.0699999999995</v>
      </c>
      <c r="J21" s="116">
        <v>1925.4699999999987</v>
      </c>
      <c r="K21" s="116">
        <v>44.27000000000002</v>
      </c>
      <c r="L21" s="82">
        <f t="shared" si="1"/>
        <v>3798.809999999998</v>
      </c>
      <c r="M21" s="91">
        <f t="shared" si="2"/>
        <v>3822.829999999998</v>
      </c>
      <c r="N21" s="82">
        <v>212.10000000000002</v>
      </c>
      <c r="O21" s="93">
        <f t="shared" si="3"/>
        <v>4034.929999999998</v>
      </c>
    </row>
    <row r="22" spans="1:15" ht="30" customHeight="1">
      <c r="A22" s="90" t="s">
        <v>22</v>
      </c>
      <c r="B22" s="114">
        <v>27</v>
      </c>
      <c r="C22" s="115">
        <v>3.12</v>
      </c>
      <c r="D22" s="116">
        <v>7.42</v>
      </c>
      <c r="E22" s="116">
        <v>0</v>
      </c>
      <c r="F22" s="82">
        <v>0</v>
      </c>
      <c r="G22" s="120">
        <v>0</v>
      </c>
      <c r="H22" s="82">
        <f t="shared" si="0"/>
        <v>10.54</v>
      </c>
      <c r="I22" s="115">
        <v>177.34000000000003</v>
      </c>
      <c r="J22" s="116">
        <v>635.76</v>
      </c>
      <c r="K22" s="116">
        <v>2666.397000000001</v>
      </c>
      <c r="L22" s="82">
        <f t="shared" si="1"/>
        <v>3479.4970000000008</v>
      </c>
      <c r="M22" s="91">
        <f t="shared" si="2"/>
        <v>3490.0370000000007</v>
      </c>
      <c r="N22" s="82">
        <v>69.63300000000001</v>
      </c>
      <c r="O22" s="93">
        <f t="shared" si="3"/>
        <v>3559.6700000000005</v>
      </c>
    </row>
    <row r="23" spans="1:15" ht="30" customHeight="1">
      <c r="A23" s="94" t="s">
        <v>23</v>
      </c>
      <c r="B23" s="117">
        <v>4</v>
      </c>
      <c r="C23" s="118">
        <v>0</v>
      </c>
      <c r="D23" s="119">
        <v>0</v>
      </c>
      <c r="E23" s="119">
        <v>0</v>
      </c>
      <c r="F23" s="85">
        <v>0</v>
      </c>
      <c r="G23" s="121">
        <v>0</v>
      </c>
      <c r="H23" s="85">
        <f t="shared" si="0"/>
        <v>0</v>
      </c>
      <c r="I23" s="118">
        <v>0</v>
      </c>
      <c r="J23" s="119">
        <v>0</v>
      </c>
      <c r="K23" s="119">
        <v>0.04</v>
      </c>
      <c r="L23" s="85">
        <f t="shared" si="1"/>
        <v>0.04</v>
      </c>
      <c r="M23" s="95">
        <f t="shared" si="2"/>
        <v>0.04</v>
      </c>
      <c r="N23" s="85">
        <v>0</v>
      </c>
      <c r="O23" s="97">
        <f t="shared" si="3"/>
        <v>0.04</v>
      </c>
    </row>
    <row r="24" spans="1:16" ht="30" customHeight="1">
      <c r="A24" s="65" t="s">
        <v>4</v>
      </c>
      <c r="B24" s="66">
        <f aca="true" t="shared" si="4" ref="B24:O24">SUM(B12:B23)</f>
        <v>3914</v>
      </c>
      <c r="C24" s="67">
        <f>SUM(C13:C23)</f>
        <v>913.97</v>
      </c>
      <c r="D24" s="67">
        <f>SUM(D13:D23)</f>
        <v>2169.4900000000002</v>
      </c>
      <c r="E24" s="67">
        <f>SUM(E13:E23)</f>
        <v>5522.86</v>
      </c>
      <c r="F24" s="67">
        <f t="shared" si="4"/>
        <v>10639.790000000003</v>
      </c>
      <c r="G24" s="67">
        <f t="shared" si="4"/>
        <v>95.19999999999999</v>
      </c>
      <c r="H24" s="67">
        <f t="shared" si="4"/>
        <v>19341.31000000001</v>
      </c>
      <c r="I24" s="67">
        <f t="shared" si="4"/>
        <v>17584.36</v>
      </c>
      <c r="J24" s="67">
        <f t="shared" si="4"/>
        <v>23664.655000000006</v>
      </c>
      <c r="K24" s="67">
        <f t="shared" si="4"/>
        <v>18905.16700000001</v>
      </c>
      <c r="L24" s="67">
        <f t="shared" si="4"/>
        <v>60154.182000000015</v>
      </c>
      <c r="M24" s="67">
        <f t="shared" si="4"/>
        <v>79495.49200000001</v>
      </c>
      <c r="N24" s="67">
        <f t="shared" si="4"/>
        <v>5361.298000000001</v>
      </c>
      <c r="O24" s="67">
        <f t="shared" si="4"/>
        <v>84856.79000000001</v>
      </c>
      <c r="P24" s="20"/>
    </row>
    <row r="25" spans="1:16" ht="15">
      <c r="A25" s="20" t="s">
        <v>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30" ht="12.75">
      <c r="F30" s="2"/>
    </row>
  </sheetData>
  <sheetProtection/>
  <mergeCells count="16">
    <mergeCell ref="G10:G11"/>
    <mergeCell ref="H10:H11"/>
    <mergeCell ref="I10:I11"/>
    <mergeCell ref="J10:J11"/>
    <mergeCell ref="K10:K11"/>
    <mergeCell ref="L10:L11"/>
    <mergeCell ref="A4:O4"/>
    <mergeCell ref="A5:O5"/>
    <mergeCell ref="A6:O6"/>
    <mergeCell ref="A8:A11"/>
    <mergeCell ref="B8:B11"/>
    <mergeCell ref="M8:M11"/>
    <mergeCell ref="N8:N11"/>
    <mergeCell ref="O8:O11"/>
    <mergeCell ref="C10:E10"/>
    <mergeCell ref="F10:F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="68" zoomScaleNormal="68" zoomScalePageLayoutView="0" workbookViewId="0" topLeftCell="A1">
      <selection activeCell="A2" sqref="A2"/>
    </sheetView>
  </sheetViews>
  <sheetFormatPr defaultColWidth="11.421875" defaultRowHeight="12.75"/>
  <cols>
    <col min="2" max="2" width="15.00390625" style="0" customWidth="1"/>
    <col min="3" max="3" width="11.28125" style="0" bestFit="1" customWidth="1"/>
    <col min="4" max="4" width="11.8515625" style="0" bestFit="1" customWidth="1"/>
    <col min="5" max="5" width="12.421875" style="0" bestFit="1" customWidth="1"/>
    <col min="6" max="6" width="14.7109375" style="0" customWidth="1"/>
    <col min="7" max="7" width="13.57421875" style="0" customWidth="1"/>
    <col min="8" max="8" width="11.8515625" style="0" bestFit="1" customWidth="1"/>
    <col min="9" max="9" width="14.7109375" style="0" customWidth="1"/>
    <col min="10" max="10" width="15.28125" style="0" customWidth="1"/>
    <col min="11" max="12" width="12.7109375" style="0" customWidth="1"/>
    <col min="13" max="13" width="14.7109375" style="0" customWidth="1"/>
    <col min="14" max="14" width="17.00390625" style="0" customWidth="1"/>
    <col min="15" max="15" width="17.140625" style="0" customWidth="1"/>
  </cols>
  <sheetData>
    <row r="1" spans="1:16" ht="15">
      <c r="A1" s="26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>
      <c r="A2" s="26" t="s">
        <v>105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45" t="s">
        <v>95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0.25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23"/>
    </row>
    <row r="5" spans="1:16" ht="20.25">
      <c r="A5" s="174" t="s">
        <v>91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"/>
    </row>
    <row r="6" spans="1:16" ht="20.2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3"/>
    </row>
    <row r="7" spans="1:16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4"/>
      <c r="O7" s="20"/>
      <c r="P7" s="20"/>
    </row>
    <row r="8" spans="1:16" ht="24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  <c r="P8" s="38"/>
    </row>
    <row r="9" spans="1:16" ht="19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  <c r="P9" s="38"/>
    </row>
    <row r="10" spans="1:16" ht="21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  <c r="P10" s="38"/>
    </row>
    <row r="11" spans="1:16" ht="21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  <c r="P11" s="38"/>
    </row>
    <row r="12" spans="1:16" ht="30" customHeight="1">
      <c r="A12" s="86" t="s">
        <v>13</v>
      </c>
      <c r="B12" s="78">
        <v>0</v>
      </c>
      <c r="C12" s="89">
        <v>0</v>
      </c>
      <c r="D12" s="79">
        <v>0</v>
      </c>
      <c r="E12" s="79">
        <v>0</v>
      </c>
      <c r="F12" s="79">
        <v>0</v>
      </c>
      <c r="G12" s="88">
        <v>0</v>
      </c>
      <c r="H12" s="79">
        <f>SUM(C12:G12)</f>
        <v>0</v>
      </c>
      <c r="I12" s="89">
        <v>0</v>
      </c>
      <c r="J12" s="79">
        <v>0</v>
      </c>
      <c r="K12" s="88">
        <v>0</v>
      </c>
      <c r="L12" s="79">
        <f>SUM(I12:K12)</f>
        <v>0</v>
      </c>
      <c r="M12" s="87">
        <f>SUM(H12+L12)</f>
        <v>0</v>
      </c>
      <c r="N12" s="79">
        <v>0</v>
      </c>
      <c r="O12" s="89">
        <f>+N12+M12</f>
        <v>0</v>
      </c>
      <c r="P12" s="24"/>
    </row>
    <row r="13" spans="1:15" ht="30" customHeight="1">
      <c r="A13" s="90" t="s">
        <v>14</v>
      </c>
      <c r="B13" s="114">
        <v>71</v>
      </c>
      <c r="C13" s="115">
        <v>0</v>
      </c>
      <c r="D13" s="116">
        <v>0</v>
      </c>
      <c r="E13" s="116">
        <v>0</v>
      </c>
      <c r="F13" s="82">
        <v>93.07</v>
      </c>
      <c r="G13" s="120">
        <v>0</v>
      </c>
      <c r="H13" s="82">
        <f aca="true" t="shared" si="0" ref="H13:H23">SUM(C13:G13)</f>
        <v>93.07</v>
      </c>
      <c r="I13" s="115">
        <v>57.17</v>
      </c>
      <c r="J13" s="116">
        <v>90.02</v>
      </c>
      <c r="K13" s="120">
        <v>40.51</v>
      </c>
      <c r="L13" s="82">
        <f aca="true" t="shared" si="1" ref="L13:L23">SUM(I13:K13)</f>
        <v>187.7</v>
      </c>
      <c r="M13" s="91">
        <f aca="true" t="shared" si="2" ref="M13:M23">SUM(H13+L13)</f>
        <v>280.77</v>
      </c>
      <c r="N13" s="82">
        <v>3.52</v>
      </c>
      <c r="O13" s="93">
        <f aca="true" t="shared" si="3" ref="O13:O23">+N13+M13</f>
        <v>284.28999999999996</v>
      </c>
    </row>
    <row r="14" spans="1:15" ht="30" customHeight="1">
      <c r="A14" s="90" t="s">
        <v>15</v>
      </c>
      <c r="B14" s="114">
        <v>952</v>
      </c>
      <c r="C14" s="115">
        <v>7.5</v>
      </c>
      <c r="D14" s="116">
        <v>33.56</v>
      </c>
      <c r="E14" s="116">
        <v>14.32</v>
      </c>
      <c r="F14" s="82">
        <v>424.21</v>
      </c>
      <c r="G14" s="120">
        <v>1.85</v>
      </c>
      <c r="H14" s="82">
        <f t="shared" si="0"/>
        <v>481.44</v>
      </c>
      <c r="I14" s="115">
        <v>527.23</v>
      </c>
      <c r="J14" s="116">
        <v>1285.707</v>
      </c>
      <c r="K14" s="120">
        <v>1624.345</v>
      </c>
      <c r="L14" s="82">
        <f t="shared" si="1"/>
        <v>3437.282</v>
      </c>
      <c r="M14" s="91">
        <f t="shared" si="2"/>
        <v>3918.722</v>
      </c>
      <c r="N14" s="82">
        <v>20.82</v>
      </c>
      <c r="O14" s="93">
        <f t="shared" si="3"/>
        <v>3939.5420000000004</v>
      </c>
    </row>
    <row r="15" spans="1:15" ht="30" customHeight="1">
      <c r="A15" s="90" t="s">
        <v>16</v>
      </c>
      <c r="B15" s="114">
        <v>305</v>
      </c>
      <c r="C15" s="115">
        <v>0.4</v>
      </c>
      <c r="D15" s="116">
        <v>0</v>
      </c>
      <c r="E15" s="116">
        <v>0</v>
      </c>
      <c r="F15" s="82">
        <v>37.93</v>
      </c>
      <c r="G15" s="120">
        <v>2.5</v>
      </c>
      <c r="H15" s="82">
        <f t="shared" si="0"/>
        <v>40.83</v>
      </c>
      <c r="I15" s="115">
        <v>88.91</v>
      </c>
      <c r="J15" s="116">
        <v>350.92</v>
      </c>
      <c r="K15" s="120">
        <v>792.98</v>
      </c>
      <c r="L15" s="82">
        <f t="shared" si="1"/>
        <v>1232.81</v>
      </c>
      <c r="M15" s="91">
        <f t="shared" si="2"/>
        <v>1273.6399999999999</v>
      </c>
      <c r="N15" s="82">
        <v>11.52</v>
      </c>
      <c r="O15" s="93">
        <f t="shared" si="3"/>
        <v>1285.1599999999999</v>
      </c>
    </row>
    <row r="16" spans="1:15" ht="30" customHeight="1">
      <c r="A16" s="90" t="s">
        <v>17</v>
      </c>
      <c r="B16" s="114">
        <v>200</v>
      </c>
      <c r="C16" s="115">
        <v>11.41</v>
      </c>
      <c r="D16" s="116">
        <v>22.1</v>
      </c>
      <c r="E16" s="116">
        <v>0</v>
      </c>
      <c r="F16" s="82">
        <v>322.582</v>
      </c>
      <c r="G16" s="120">
        <v>3.3</v>
      </c>
      <c r="H16" s="82">
        <f t="shared" si="0"/>
        <v>359.392</v>
      </c>
      <c r="I16" s="115">
        <v>217.35</v>
      </c>
      <c r="J16" s="116">
        <v>995.93</v>
      </c>
      <c r="K16" s="120">
        <v>891.078</v>
      </c>
      <c r="L16" s="82">
        <f t="shared" si="1"/>
        <v>2104.358</v>
      </c>
      <c r="M16" s="91">
        <f t="shared" si="2"/>
        <v>2463.75</v>
      </c>
      <c r="N16" s="82">
        <v>20.4</v>
      </c>
      <c r="O16" s="93">
        <f t="shared" si="3"/>
        <v>2484.15</v>
      </c>
    </row>
    <row r="17" spans="1:15" ht="30" customHeight="1">
      <c r="A17" s="90" t="s">
        <v>18</v>
      </c>
      <c r="B17" s="114">
        <v>415</v>
      </c>
      <c r="C17" s="115">
        <v>46.07</v>
      </c>
      <c r="D17" s="116">
        <v>7.35</v>
      </c>
      <c r="E17" s="116">
        <v>70.2</v>
      </c>
      <c r="F17" s="82">
        <v>73.36</v>
      </c>
      <c r="G17" s="120">
        <v>0</v>
      </c>
      <c r="H17" s="82">
        <f t="shared" si="0"/>
        <v>196.98000000000002</v>
      </c>
      <c r="I17" s="115">
        <v>156.78</v>
      </c>
      <c r="J17" s="116">
        <v>814.5</v>
      </c>
      <c r="K17" s="120">
        <v>703.49</v>
      </c>
      <c r="L17" s="82">
        <f t="shared" si="1"/>
        <v>1674.77</v>
      </c>
      <c r="M17" s="91">
        <f t="shared" si="2"/>
        <v>1871.75</v>
      </c>
      <c r="N17" s="82">
        <v>43.38</v>
      </c>
      <c r="O17" s="93">
        <f t="shared" si="3"/>
        <v>1915.13</v>
      </c>
    </row>
    <row r="18" spans="1:15" ht="30" customHeight="1">
      <c r="A18" s="90" t="s">
        <v>19</v>
      </c>
      <c r="B18" s="114">
        <v>945</v>
      </c>
      <c r="C18" s="115">
        <v>25.09</v>
      </c>
      <c r="D18" s="116">
        <v>19.71</v>
      </c>
      <c r="E18" s="116">
        <v>35.62</v>
      </c>
      <c r="F18" s="82">
        <v>104.31</v>
      </c>
      <c r="G18" s="120">
        <v>1.94</v>
      </c>
      <c r="H18" s="82">
        <f t="shared" si="0"/>
        <v>186.67</v>
      </c>
      <c r="I18" s="115">
        <v>99.16</v>
      </c>
      <c r="J18" s="116">
        <v>444.31</v>
      </c>
      <c r="K18" s="120">
        <v>1159.975</v>
      </c>
      <c r="L18" s="82">
        <f t="shared" si="1"/>
        <v>1703.445</v>
      </c>
      <c r="M18" s="91">
        <f t="shared" si="2"/>
        <v>1890.115</v>
      </c>
      <c r="N18" s="82">
        <v>342.75</v>
      </c>
      <c r="O18" s="93">
        <f t="shared" si="3"/>
        <v>2232.865</v>
      </c>
    </row>
    <row r="19" spans="1:15" ht="30" customHeight="1">
      <c r="A19" s="90" t="s">
        <v>20</v>
      </c>
      <c r="B19" s="114">
        <v>392</v>
      </c>
      <c r="C19" s="115">
        <v>7.17</v>
      </c>
      <c r="D19" s="116">
        <v>4.73</v>
      </c>
      <c r="E19" s="116">
        <v>25.69</v>
      </c>
      <c r="F19" s="82">
        <v>320.99</v>
      </c>
      <c r="G19" s="120">
        <v>2.73</v>
      </c>
      <c r="H19" s="82">
        <f t="shared" si="0"/>
        <v>361.31000000000006</v>
      </c>
      <c r="I19" s="115">
        <v>13.83</v>
      </c>
      <c r="J19" s="116">
        <v>145.58</v>
      </c>
      <c r="K19" s="120">
        <v>138.28</v>
      </c>
      <c r="L19" s="82">
        <f t="shared" si="1"/>
        <v>297.69000000000005</v>
      </c>
      <c r="M19" s="91">
        <f t="shared" si="2"/>
        <v>659.0000000000001</v>
      </c>
      <c r="N19" s="82">
        <v>352.9</v>
      </c>
      <c r="O19" s="93">
        <f t="shared" si="3"/>
        <v>1011.9000000000001</v>
      </c>
    </row>
    <row r="20" spans="1:15" ht="30" customHeight="1">
      <c r="A20" s="90" t="s">
        <v>38</v>
      </c>
      <c r="B20" s="114">
        <v>64</v>
      </c>
      <c r="C20" s="115">
        <v>0</v>
      </c>
      <c r="D20" s="116">
        <v>0</v>
      </c>
      <c r="E20" s="116">
        <v>0</v>
      </c>
      <c r="F20" s="82">
        <v>7.3</v>
      </c>
      <c r="G20" s="120">
        <v>0</v>
      </c>
      <c r="H20" s="82">
        <f t="shared" si="0"/>
        <v>7.3</v>
      </c>
      <c r="I20" s="115">
        <v>5.34</v>
      </c>
      <c r="J20" s="116">
        <v>37.452</v>
      </c>
      <c r="K20" s="120">
        <v>8.3</v>
      </c>
      <c r="L20" s="82">
        <f t="shared" si="1"/>
        <v>51.092</v>
      </c>
      <c r="M20" s="91">
        <f t="shared" si="2"/>
        <v>58.391999999999996</v>
      </c>
      <c r="N20" s="82">
        <v>31.82</v>
      </c>
      <c r="O20" s="93">
        <f t="shared" si="3"/>
        <v>90.21199999999999</v>
      </c>
    </row>
    <row r="21" spans="1:15" ht="30" customHeight="1">
      <c r="A21" s="90" t="s">
        <v>21</v>
      </c>
      <c r="B21" s="114">
        <v>165</v>
      </c>
      <c r="C21" s="115">
        <v>2.26</v>
      </c>
      <c r="D21" s="116">
        <v>0</v>
      </c>
      <c r="E21" s="116">
        <v>0</v>
      </c>
      <c r="F21" s="82">
        <v>16.1</v>
      </c>
      <c r="G21" s="120">
        <v>2</v>
      </c>
      <c r="H21" s="82">
        <f t="shared" si="0"/>
        <v>20.36</v>
      </c>
      <c r="I21" s="115">
        <v>373.91</v>
      </c>
      <c r="J21" s="116">
        <v>194.93</v>
      </c>
      <c r="K21" s="120">
        <v>28.24</v>
      </c>
      <c r="L21" s="82">
        <f t="shared" si="1"/>
        <v>597.08</v>
      </c>
      <c r="M21" s="91">
        <f t="shared" si="2"/>
        <v>617.44</v>
      </c>
      <c r="N21" s="82">
        <v>26.28</v>
      </c>
      <c r="O21" s="93">
        <f t="shared" si="3"/>
        <v>643.72</v>
      </c>
    </row>
    <row r="22" spans="1:15" ht="30" customHeight="1">
      <c r="A22" s="90" t="s">
        <v>22</v>
      </c>
      <c r="B22" s="114">
        <v>18</v>
      </c>
      <c r="C22" s="115">
        <v>77.71</v>
      </c>
      <c r="D22" s="116">
        <v>0</v>
      </c>
      <c r="E22" s="116">
        <v>0</v>
      </c>
      <c r="F22" s="82">
        <v>0</v>
      </c>
      <c r="G22" s="120">
        <v>0</v>
      </c>
      <c r="H22" s="82">
        <f t="shared" si="0"/>
        <v>77.71</v>
      </c>
      <c r="I22" s="115">
        <v>53.29</v>
      </c>
      <c r="J22" s="116">
        <v>230.08</v>
      </c>
      <c r="K22" s="120">
        <v>2.79</v>
      </c>
      <c r="L22" s="82">
        <f t="shared" si="1"/>
        <v>286.16</v>
      </c>
      <c r="M22" s="91">
        <f t="shared" si="2"/>
        <v>363.87</v>
      </c>
      <c r="N22" s="82">
        <v>1.9</v>
      </c>
      <c r="O22" s="93">
        <f t="shared" si="3"/>
        <v>365.77</v>
      </c>
    </row>
    <row r="23" spans="1:15" ht="30" customHeight="1">
      <c r="A23" s="94" t="s">
        <v>23</v>
      </c>
      <c r="B23" s="117">
        <v>11</v>
      </c>
      <c r="C23" s="118">
        <v>0</v>
      </c>
      <c r="D23" s="119">
        <v>0</v>
      </c>
      <c r="E23" s="119">
        <v>0</v>
      </c>
      <c r="F23" s="85">
        <v>0</v>
      </c>
      <c r="G23" s="121">
        <v>5.005</v>
      </c>
      <c r="H23" s="85">
        <f t="shared" si="0"/>
        <v>5.005</v>
      </c>
      <c r="I23" s="118">
        <v>0.02</v>
      </c>
      <c r="J23" s="119">
        <v>133.535</v>
      </c>
      <c r="K23" s="121">
        <v>152.525</v>
      </c>
      <c r="L23" s="85">
        <f t="shared" si="1"/>
        <v>286.08000000000004</v>
      </c>
      <c r="M23" s="95">
        <f t="shared" si="2"/>
        <v>291.08500000000004</v>
      </c>
      <c r="N23" s="85">
        <v>0</v>
      </c>
      <c r="O23" s="97">
        <f t="shared" si="3"/>
        <v>291.08500000000004</v>
      </c>
    </row>
    <row r="24" spans="1:16" ht="30" customHeight="1">
      <c r="A24" s="65" t="s">
        <v>4</v>
      </c>
      <c r="B24" s="66">
        <f aca="true" t="shared" si="4" ref="B24:O24">SUM(B12:B23)</f>
        <v>3538</v>
      </c>
      <c r="C24" s="67">
        <f>SUM(C13:C23)</f>
        <v>177.61</v>
      </c>
      <c r="D24" s="67">
        <f>SUM(D13:D23)</f>
        <v>87.45</v>
      </c>
      <c r="E24" s="67">
        <f>SUM(E13:E23)</f>
        <v>145.83</v>
      </c>
      <c r="F24" s="67">
        <f t="shared" si="4"/>
        <v>1399.8519999999999</v>
      </c>
      <c r="G24" s="67">
        <f t="shared" si="4"/>
        <v>19.325</v>
      </c>
      <c r="H24" s="67">
        <f t="shared" si="4"/>
        <v>1830.067</v>
      </c>
      <c r="I24" s="67">
        <f t="shared" si="4"/>
        <v>1592.99</v>
      </c>
      <c r="J24" s="67">
        <f t="shared" si="4"/>
        <v>4722.964000000001</v>
      </c>
      <c r="K24" s="67">
        <f t="shared" si="4"/>
        <v>5542.513</v>
      </c>
      <c r="L24" s="67">
        <f t="shared" si="4"/>
        <v>11858.467</v>
      </c>
      <c r="M24" s="67">
        <f t="shared" si="4"/>
        <v>13688.534</v>
      </c>
      <c r="N24" s="67">
        <f t="shared" si="4"/>
        <v>855.29</v>
      </c>
      <c r="O24" s="67">
        <f t="shared" si="4"/>
        <v>14543.824</v>
      </c>
      <c r="P24" s="20"/>
    </row>
    <row r="25" spans="1:16" ht="15">
      <c r="A25" s="20" t="s">
        <v>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30" ht="12.75">
      <c r="F30" s="2"/>
    </row>
  </sheetData>
  <sheetProtection/>
  <mergeCells count="16">
    <mergeCell ref="C10:E10"/>
    <mergeCell ref="F10:F11"/>
    <mergeCell ref="G10:G11"/>
    <mergeCell ref="H10:H11"/>
    <mergeCell ref="I10:I11"/>
    <mergeCell ref="J10:J11"/>
    <mergeCell ref="A4:O4"/>
    <mergeCell ref="A5:O5"/>
    <mergeCell ref="A6:O6"/>
    <mergeCell ref="A8:A11"/>
    <mergeCell ref="B8:B11"/>
    <mergeCell ref="M8:M11"/>
    <mergeCell ref="N8:N11"/>
    <mergeCell ref="O8:O11"/>
    <mergeCell ref="K10:K11"/>
    <mergeCell ref="L10:L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2" max="2" width="16.00390625" style="0" customWidth="1"/>
    <col min="3" max="3" width="12.421875" style="0" customWidth="1"/>
    <col min="4" max="4" width="11.8515625" style="0" bestFit="1" customWidth="1"/>
    <col min="5" max="5" width="12.421875" style="0" bestFit="1" customWidth="1"/>
    <col min="6" max="6" width="15.8515625" style="0" customWidth="1"/>
    <col min="7" max="7" width="13.57421875" style="0" customWidth="1"/>
    <col min="8" max="8" width="12.57421875" style="0" bestFit="1" customWidth="1"/>
    <col min="9" max="9" width="15.7109375" style="0" customWidth="1"/>
    <col min="10" max="10" width="17.00390625" style="0" customWidth="1"/>
    <col min="11" max="11" width="13.8515625" style="0" customWidth="1"/>
    <col min="12" max="12" width="14.140625" style="0" customWidth="1"/>
    <col min="13" max="13" width="16.140625" style="0" customWidth="1"/>
    <col min="14" max="14" width="19.140625" style="0" customWidth="1"/>
    <col min="15" max="15" width="18.421875" style="0" customWidth="1"/>
  </cols>
  <sheetData>
    <row r="1" spans="1:16" ht="15">
      <c r="A1" s="26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>
      <c r="A2" s="26" t="s">
        <v>105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45" t="s">
        <v>95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0.25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23"/>
    </row>
    <row r="5" spans="1:16" ht="20.25">
      <c r="A5" s="174" t="s">
        <v>89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"/>
    </row>
    <row r="6" spans="1:16" ht="20.2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3"/>
    </row>
    <row r="7" spans="1:16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4"/>
      <c r="O7" s="20"/>
      <c r="P7" s="20"/>
    </row>
    <row r="8" spans="1:16" ht="27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  <c r="P8" s="38"/>
    </row>
    <row r="9" spans="1:16" ht="22.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  <c r="P9" s="38"/>
    </row>
    <row r="10" spans="1:16" ht="24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  <c r="P10" s="38"/>
    </row>
    <row r="11" spans="1:16" ht="26.2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  <c r="P11" s="38"/>
    </row>
    <row r="12" spans="1:16" ht="30" customHeight="1">
      <c r="A12" s="86" t="s">
        <v>13</v>
      </c>
      <c r="B12" s="78">
        <v>1</v>
      </c>
      <c r="C12" s="89">
        <v>0</v>
      </c>
      <c r="D12" s="79">
        <v>0</v>
      </c>
      <c r="E12" s="79">
        <v>0</v>
      </c>
      <c r="F12" s="79">
        <v>0</v>
      </c>
      <c r="G12" s="79">
        <v>0</v>
      </c>
      <c r="H12" s="88">
        <f>SUM(C12:G12)</f>
        <v>0</v>
      </c>
      <c r="I12" s="79">
        <v>10</v>
      </c>
      <c r="J12" s="79">
        <v>12</v>
      </c>
      <c r="K12" s="79">
        <v>8</v>
      </c>
      <c r="L12" s="79">
        <f>SUM(I12:K12)</f>
        <v>30</v>
      </c>
      <c r="M12" s="89">
        <f>SUM(H12+L12)</f>
        <v>30</v>
      </c>
      <c r="N12" s="87">
        <v>0</v>
      </c>
      <c r="O12" s="79">
        <f>+N12+M12</f>
        <v>30</v>
      </c>
      <c r="P12" s="24"/>
    </row>
    <row r="13" spans="1:15" ht="30" customHeight="1">
      <c r="A13" s="90" t="s">
        <v>14</v>
      </c>
      <c r="B13" s="114">
        <v>75</v>
      </c>
      <c r="C13" s="115">
        <v>0</v>
      </c>
      <c r="D13" s="116">
        <v>0</v>
      </c>
      <c r="E13" s="116">
        <v>0</v>
      </c>
      <c r="F13" s="116">
        <v>15</v>
      </c>
      <c r="G13" s="116">
        <v>0.05</v>
      </c>
      <c r="H13" s="92">
        <f aca="true" t="shared" si="0" ref="H13:H23">SUM(C13:G13)</f>
        <v>15.05</v>
      </c>
      <c r="I13" s="116">
        <v>34.4</v>
      </c>
      <c r="J13" s="116">
        <v>261.33</v>
      </c>
      <c r="K13" s="116">
        <v>702.72</v>
      </c>
      <c r="L13" s="82">
        <f aca="true" t="shared" si="1" ref="L13:L23">SUM(I13:K13)</f>
        <v>998.45</v>
      </c>
      <c r="M13" s="93">
        <f aca="true" t="shared" si="2" ref="M13:M23">SUM(H13+L13)</f>
        <v>1013.5</v>
      </c>
      <c r="N13" s="91">
        <v>0.21</v>
      </c>
      <c r="O13" s="82">
        <f aca="true" t="shared" si="3" ref="O13:O23">+N13+M13</f>
        <v>1013.71</v>
      </c>
    </row>
    <row r="14" spans="1:15" ht="30" customHeight="1">
      <c r="A14" s="90" t="s">
        <v>15</v>
      </c>
      <c r="B14" s="114">
        <v>901</v>
      </c>
      <c r="C14" s="115">
        <v>33.46</v>
      </c>
      <c r="D14" s="116">
        <v>279.92</v>
      </c>
      <c r="E14" s="116">
        <v>69.34</v>
      </c>
      <c r="F14" s="116">
        <v>246.28</v>
      </c>
      <c r="G14" s="116">
        <v>0</v>
      </c>
      <c r="H14" s="92">
        <f t="shared" si="0"/>
        <v>629</v>
      </c>
      <c r="I14" s="116">
        <v>768.01</v>
      </c>
      <c r="J14" s="116">
        <v>1440.12</v>
      </c>
      <c r="K14" s="116">
        <v>1316.28</v>
      </c>
      <c r="L14" s="82">
        <f t="shared" si="1"/>
        <v>3524.41</v>
      </c>
      <c r="M14" s="93">
        <f t="shared" si="2"/>
        <v>4153.41</v>
      </c>
      <c r="N14" s="91">
        <f>10.99+29.76</f>
        <v>40.75</v>
      </c>
      <c r="O14" s="82">
        <f t="shared" si="3"/>
        <v>4194.16</v>
      </c>
    </row>
    <row r="15" spans="1:15" ht="30" customHeight="1">
      <c r="A15" s="90" t="s">
        <v>16</v>
      </c>
      <c r="B15" s="114">
        <v>299</v>
      </c>
      <c r="C15" s="115">
        <v>0.1</v>
      </c>
      <c r="D15" s="116">
        <v>0.2</v>
      </c>
      <c r="E15" s="116">
        <v>4.8</v>
      </c>
      <c r="F15" s="116">
        <v>70.96</v>
      </c>
      <c r="G15" s="116">
        <v>4.29</v>
      </c>
      <c r="H15" s="92">
        <f t="shared" si="0"/>
        <v>80.35</v>
      </c>
      <c r="I15" s="116">
        <v>97.38</v>
      </c>
      <c r="J15" s="116">
        <v>383.95</v>
      </c>
      <c r="K15" s="116">
        <v>606.99</v>
      </c>
      <c r="L15" s="82">
        <f t="shared" si="1"/>
        <v>1088.32</v>
      </c>
      <c r="M15" s="93">
        <f t="shared" si="2"/>
        <v>1168.6699999999998</v>
      </c>
      <c r="N15" s="91">
        <f>129.1+0.6</f>
        <v>129.7</v>
      </c>
      <c r="O15" s="82">
        <f t="shared" si="3"/>
        <v>1298.37</v>
      </c>
    </row>
    <row r="16" spans="1:15" ht="30" customHeight="1">
      <c r="A16" s="90" t="s">
        <v>17</v>
      </c>
      <c r="B16" s="114">
        <v>168</v>
      </c>
      <c r="C16" s="115">
        <v>445.6</v>
      </c>
      <c r="D16" s="116">
        <v>1071.95</v>
      </c>
      <c r="E16" s="116">
        <v>0</v>
      </c>
      <c r="F16" s="116">
        <v>1881.74</v>
      </c>
      <c r="G16" s="116">
        <v>4.6</v>
      </c>
      <c r="H16" s="92">
        <f t="shared" si="0"/>
        <v>3403.89</v>
      </c>
      <c r="I16" s="116">
        <v>914.62</v>
      </c>
      <c r="J16" s="116">
        <v>3376.87</v>
      </c>
      <c r="K16" s="116">
        <v>2457.97</v>
      </c>
      <c r="L16" s="82">
        <f t="shared" si="1"/>
        <v>6749.459999999999</v>
      </c>
      <c r="M16" s="93">
        <f t="shared" si="2"/>
        <v>10153.349999999999</v>
      </c>
      <c r="N16" s="91">
        <f>17.5+158.75</f>
        <v>176.25</v>
      </c>
      <c r="O16" s="82">
        <f t="shared" si="3"/>
        <v>10329.599999999999</v>
      </c>
    </row>
    <row r="17" spans="1:15" ht="30" customHeight="1">
      <c r="A17" s="90" t="s">
        <v>18</v>
      </c>
      <c r="B17" s="114">
        <v>293</v>
      </c>
      <c r="C17" s="115">
        <v>530.95</v>
      </c>
      <c r="D17" s="116">
        <v>1003.31</v>
      </c>
      <c r="E17" s="116">
        <v>438.91</v>
      </c>
      <c r="F17" s="116">
        <v>140.95</v>
      </c>
      <c r="G17" s="116">
        <v>3</v>
      </c>
      <c r="H17" s="92">
        <f t="shared" si="0"/>
        <v>2117.12</v>
      </c>
      <c r="I17" s="116">
        <v>646.12</v>
      </c>
      <c r="J17" s="116">
        <v>2940.97</v>
      </c>
      <c r="K17" s="116">
        <v>1123.19</v>
      </c>
      <c r="L17" s="82">
        <f t="shared" si="1"/>
        <v>4710.28</v>
      </c>
      <c r="M17" s="93">
        <f t="shared" si="2"/>
        <v>6827.4</v>
      </c>
      <c r="N17" s="91">
        <f>112.46+56.45</f>
        <v>168.91</v>
      </c>
      <c r="O17" s="82">
        <f t="shared" si="3"/>
        <v>6996.3099999999995</v>
      </c>
    </row>
    <row r="18" spans="1:15" ht="30" customHeight="1">
      <c r="A18" s="90" t="s">
        <v>19</v>
      </c>
      <c r="B18" s="114">
        <v>870</v>
      </c>
      <c r="C18" s="115">
        <v>5098.22</v>
      </c>
      <c r="D18" s="116">
        <v>7630.9</v>
      </c>
      <c r="E18" s="116">
        <v>4579.51</v>
      </c>
      <c r="F18" s="116">
        <v>2545.9</v>
      </c>
      <c r="G18" s="116">
        <v>36.76</v>
      </c>
      <c r="H18" s="92">
        <f t="shared" si="0"/>
        <v>19891.289999999997</v>
      </c>
      <c r="I18" s="116">
        <v>3701.33</v>
      </c>
      <c r="J18" s="116">
        <v>3056.18</v>
      </c>
      <c r="K18" s="116">
        <v>1448.16</v>
      </c>
      <c r="L18" s="82">
        <f t="shared" si="1"/>
        <v>8205.67</v>
      </c>
      <c r="M18" s="93">
        <f t="shared" si="2"/>
        <v>28096.96</v>
      </c>
      <c r="N18" s="91">
        <f>3721.82+3167.01</f>
        <v>6888.83</v>
      </c>
      <c r="O18" s="82">
        <f t="shared" si="3"/>
        <v>34985.79</v>
      </c>
    </row>
    <row r="19" spans="1:15" ht="30" customHeight="1">
      <c r="A19" s="90" t="s">
        <v>20</v>
      </c>
      <c r="B19" s="114">
        <v>338</v>
      </c>
      <c r="C19" s="115">
        <v>243.9</v>
      </c>
      <c r="D19" s="116">
        <v>135.97</v>
      </c>
      <c r="E19" s="116">
        <v>33.75</v>
      </c>
      <c r="F19" s="116">
        <v>693.77</v>
      </c>
      <c r="G19" s="116">
        <v>1.01</v>
      </c>
      <c r="H19" s="92">
        <f t="shared" si="0"/>
        <v>1108.3999999999999</v>
      </c>
      <c r="I19" s="116">
        <v>648.09</v>
      </c>
      <c r="J19" s="116">
        <v>533.94</v>
      </c>
      <c r="K19" s="116">
        <v>243.97</v>
      </c>
      <c r="L19" s="82">
        <f t="shared" si="1"/>
        <v>1426.0000000000002</v>
      </c>
      <c r="M19" s="93">
        <f t="shared" si="2"/>
        <v>2534.4</v>
      </c>
      <c r="N19" s="91">
        <f>39.35+787.33</f>
        <v>826.6800000000001</v>
      </c>
      <c r="O19" s="82">
        <f t="shared" si="3"/>
        <v>3361.08</v>
      </c>
    </row>
    <row r="20" spans="1:15" ht="30" customHeight="1">
      <c r="A20" s="90" t="s">
        <v>38</v>
      </c>
      <c r="B20" s="114">
        <v>82</v>
      </c>
      <c r="C20" s="115">
        <v>3.18</v>
      </c>
      <c r="D20" s="116">
        <v>0.25</v>
      </c>
      <c r="E20" s="116">
        <v>0.1</v>
      </c>
      <c r="F20" s="116">
        <v>11.27</v>
      </c>
      <c r="G20" s="116">
        <v>1.55</v>
      </c>
      <c r="H20" s="92">
        <f t="shared" si="0"/>
        <v>16.35</v>
      </c>
      <c r="I20" s="116">
        <v>22.02</v>
      </c>
      <c r="J20" s="116">
        <v>67.6</v>
      </c>
      <c r="K20" s="116">
        <v>76.76</v>
      </c>
      <c r="L20" s="82">
        <f t="shared" si="1"/>
        <v>166.38</v>
      </c>
      <c r="M20" s="93">
        <f t="shared" si="2"/>
        <v>182.73</v>
      </c>
      <c r="N20" s="91">
        <f>2+11.18</f>
        <v>13.18</v>
      </c>
      <c r="O20" s="82">
        <f t="shared" si="3"/>
        <v>195.91</v>
      </c>
    </row>
    <row r="21" spans="1:15" ht="30" customHeight="1">
      <c r="A21" s="90" t="s">
        <v>21</v>
      </c>
      <c r="B21" s="114">
        <v>161</v>
      </c>
      <c r="C21" s="115">
        <v>4</v>
      </c>
      <c r="D21" s="116">
        <v>1.1</v>
      </c>
      <c r="E21" s="116">
        <v>0.3</v>
      </c>
      <c r="F21" s="116">
        <v>7.63</v>
      </c>
      <c r="G21" s="116">
        <v>0</v>
      </c>
      <c r="H21" s="92">
        <f t="shared" si="0"/>
        <v>13.03</v>
      </c>
      <c r="I21" s="116">
        <v>310.95</v>
      </c>
      <c r="J21" s="116">
        <v>451.08</v>
      </c>
      <c r="K21" s="116">
        <v>197.55</v>
      </c>
      <c r="L21" s="82">
        <f t="shared" si="1"/>
        <v>959.5799999999999</v>
      </c>
      <c r="M21" s="93">
        <f t="shared" si="2"/>
        <v>972.6099999999999</v>
      </c>
      <c r="N21" s="91">
        <v>39.51</v>
      </c>
      <c r="O21" s="82">
        <f t="shared" si="3"/>
        <v>1012.1199999999999</v>
      </c>
    </row>
    <row r="22" spans="1:15" ht="30" customHeight="1">
      <c r="A22" s="90" t="s">
        <v>22</v>
      </c>
      <c r="B22" s="114">
        <v>38</v>
      </c>
      <c r="C22" s="115">
        <v>0.44</v>
      </c>
      <c r="D22" s="116">
        <v>0.2</v>
      </c>
      <c r="E22" s="116">
        <v>0</v>
      </c>
      <c r="F22" s="116">
        <v>0</v>
      </c>
      <c r="G22" s="116">
        <v>98.6</v>
      </c>
      <c r="H22" s="92">
        <f t="shared" si="0"/>
        <v>99.24</v>
      </c>
      <c r="I22" s="116">
        <v>47.81</v>
      </c>
      <c r="J22" s="116">
        <v>90.91</v>
      </c>
      <c r="K22" s="116">
        <v>40.25</v>
      </c>
      <c r="L22" s="82">
        <f t="shared" si="1"/>
        <v>178.97</v>
      </c>
      <c r="M22" s="93">
        <f t="shared" si="2"/>
        <v>278.21</v>
      </c>
      <c r="N22" s="91">
        <v>2.66</v>
      </c>
      <c r="O22" s="82">
        <f t="shared" si="3"/>
        <v>280.87</v>
      </c>
    </row>
    <row r="23" spans="1:15" ht="30" customHeight="1">
      <c r="A23" s="94" t="s">
        <v>23</v>
      </c>
      <c r="B23" s="117">
        <v>13</v>
      </c>
      <c r="C23" s="118">
        <v>0</v>
      </c>
      <c r="D23" s="119">
        <v>0</v>
      </c>
      <c r="E23" s="119">
        <v>0</v>
      </c>
      <c r="F23" s="119">
        <v>0</v>
      </c>
      <c r="G23" s="119">
        <v>340.7</v>
      </c>
      <c r="H23" s="96">
        <f t="shared" si="0"/>
        <v>340.7</v>
      </c>
      <c r="I23" s="119">
        <v>1702.91</v>
      </c>
      <c r="J23" s="119">
        <v>5043.8</v>
      </c>
      <c r="K23" s="119">
        <v>10520.76</v>
      </c>
      <c r="L23" s="85">
        <f t="shared" si="1"/>
        <v>17267.47</v>
      </c>
      <c r="M23" s="97">
        <f t="shared" si="2"/>
        <v>17608.170000000002</v>
      </c>
      <c r="N23" s="95">
        <v>0</v>
      </c>
      <c r="O23" s="85">
        <f t="shared" si="3"/>
        <v>17608.170000000002</v>
      </c>
    </row>
    <row r="24" spans="1:16" ht="30" customHeight="1">
      <c r="A24" s="68" t="s">
        <v>4</v>
      </c>
      <c r="B24" s="69">
        <f aca="true" t="shared" si="4" ref="B24:O24">SUM(B12:B23)</f>
        <v>3239</v>
      </c>
      <c r="C24" s="70">
        <f>SUM(C13:C23)</f>
        <v>6359.849999999999</v>
      </c>
      <c r="D24" s="70">
        <f>SUM(D13:D23)</f>
        <v>10123.8</v>
      </c>
      <c r="E24" s="70">
        <f>SUM(E13:E23)</f>
        <v>5126.710000000001</v>
      </c>
      <c r="F24" s="70">
        <f t="shared" si="4"/>
        <v>5613.500000000001</v>
      </c>
      <c r="G24" s="70">
        <f t="shared" si="4"/>
        <v>490.55999999999995</v>
      </c>
      <c r="H24" s="70">
        <f t="shared" si="4"/>
        <v>27714.42</v>
      </c>
      <c r="I24" s="70">
        <f t="shared" si="4"/>
        <v>8903.640000000001</v>
      </c>
      <c r="J24" s="70">
        <f t="shared" si="4"/>
        <v>17658.75</v>
      </c>
      <c r="K24" s="70">
        <f t="shared" si="4"/>
        <v>18742.6</v>
      </c>
      <c r="L24" s="70">
        <f t="shared" si="4"/>
        <v>45304.99</v>
      </c>
      <c r="M24" s="70">
        <f t="shared" si="4"/>
        <v>73019.41</v>
      </c>
      <c r="N24" s="70">
        <f t="shared" si="4"/>
        <v>8286.68</v>
      </c>
      <c r="O24" s="71">
        <f t="shared" si="4"/>
        <v>81306.09000000001</v>
      </c>
      <c r="P24" s="20"/>
    </row>
    <row r="25" spans="1:16" ht="15">
      <c r="A25" s="20" t="s">
        <v>77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</sheetData>
  <sheetProtection/>
  <mergeCells count="16">
    <mergeCell ref="A4:O4"/>
    <mergeCell ref="A5:O5"/>
    <mergeCell ref="A6:O6"/>
    <mergeCell ref="A8:A11"/>
    <mergeCell ref="B8:B11"/>
    <mergeCell ref="M8:M11"/>
    <mergeCell ref="N8:N11"/>
    <mergeCell ref="O8:O11"/>
    <mergeCell ref="I10:I11"/>
    <mergeCell ref="J10:J11"/>
    <mergeCell ref="K10:K11"/>
    <mergeCell ref="L10:L11"/>
    <mergeCell ref="C10:E10"/>
    <mergeCell ref="F10:F11"/>
    <mergeCell ref="G10:G11"/>
    <mergeCell ref="H10:H11"/>
  </mergeCells>
  <printOptions horizontalCentered="1" verticalCentered="1"/>
  <pageMargins left="0.75" right="0.75" top="1" bottom="1" header="0" footer="0"/>
  <pageSetup horizontalDpi="300" verticalDpi="3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6.421875" style="20" customWidth="1"/>
    <col min="3" max="3" width="13.57421875" style="20" customWidth="1"/>
    <col min="4" max="4" width="13.8515625" style="20" customWidth="1"/>
    <col min="5" max="5" width="12.421875" style="20" bestFit="1" customWidth="1"/>
    <col min="6" max="6" width="15.421875" style="20" customWidth="1"/>
    <col min="7" max="7" width="11.57421875" style="20" customWidth="1"/>
    <col min="8" max="8" width="12.28125" style="20" customWidth="1"/>
    <col min="9" max="9" width="16.140625" style="20" customWidth="1"/>
    <col min="10" max="10" width="16.421875" style="20" customWidth="1"/>
    <col min="11" max="11" width="13.8515625" style="20" customWidth="1"/>
    <col min="12" max="12" width="12.421875" style="20" bestFit="1" customWidth="1"/>
    <col min="13" max="13" width="15.7109375" style="20" customWidth="1"/>
    <col min="14" max="14" width="18.8515625" style="20" customWidth="1"/>
    <col min="15" max="15" width="17.421875" style="20" customWidth="1"/>
    <col min="16" max="16" width="13.8515625" style="20" bestFit="1" customWidth="1"/>
    <col min="17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5" s="23" customFormat="1" ht="30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5" s="23" customFormat="1" ht="30" customHeight="1">
      <c r="A5" s="174" t="s">
        <v>87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s="23" customFormat="1" ht="30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4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4"/>
    </row>
    <row r="8" spans="1:15" s="38" customFormat="1" ht="26.2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27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24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27.7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6" ht="30" customHeight="1">
      <c r="A12" s="86" t="s">
        <v>13</v>
      </c>
      <c r="B12" s="78">
        <v>0</v>
      </c>
      <c r="C12" s="89">
        <v>0</v>
      </c>
      <c r="D12" s="79">
        <v>0</v>
      </c>
      <c r="E12" s="79">
        <v>0</v>
      </c>
      <c r="F12" s="79">
        <v>0</v>
      </c>
      <c r="G12" s="79">
        <v>0</v>
      </c>
      <c r="H12" s="88">
        <f>SUM(C12:G12)</f>
        <v>0</v>
      </c>
      <c r="I12" s="79">
        <v>0</v>
      </c>
      <c r="J12" s="79">
        <v>0</v>
      </c>
      <c r="K12" s="79">
        <v>0</v>
      </c>
      <c r="L12" s="79">
        <f>SUM(I12:K12)</f>
        <v>0</v>
      </c>
      <c r="M12" s="89">
        <f>SUM(H12+L12)</f>
        <v>0</v>
      </c>
      <c r="N12" s="87">
        <v>0</v>
      </c>
      <c r="O12" s="79">
        <f>+N12+M12</f>
        <v>0</v>
      </c>
      <c r="P12" s="24"/>
    </row>
    <row r="13" spans="1:17" ht="30" customHeight="1">
      <c r="A13" s="90" t="s">
        <v>14</v>
      </c>
      <c r="B13" s="114">
        <v>48</v>
      </c>
      <c r="C13" s="115">
        <v>0</v>
      </c>
      <c r="D13" s="116">
        <v>0</v>
      </c>
      <c r="E13" s="116">
        <v>0</v>
      </c>
      <c r="F13" s="116">
        <v>44.33</v>
      </c>
      <c r="G13" s="116">
        <v>5</v>
      </c>
      <c r="H13" s="92">
        <f aca="true" t="shared" si="0" ref="H13:H23">SUM(C13:G13)</f>
        <v>49.33</v>
      </c>
      <c r="I13" s="116">
        <v>24.35</v>
      </c>
      <c r="J13" s="116">
        <v>177.63</v>
      </c>
      <c r="K13" s="116">
        <v>263.52</v>
      </c>
      <c r="L13" s="82">
        <f aca="true" t="shared" si="1" ref="L13:L23">SUM(I13:K13)</f>
        <v>465.5</v>
      </c>
      <c r="M13" s="93">
        <f aca="true" t="shared" si="2" ref="M13:M23">SUM(H13+L13)</f>
        <v>514.83</v>
      </c>
      <c r="N13" s="91">
        <v>0</v>
      </c>
      <c r="O13" s="82">
        <f aca="true" t="shared" si="3" ref="O13:O23">+N13+M13</f>
        <v>514.83</v>
      </c>
      <c r="P13"/>
      <c r="Q13"/>
    </row>
    <row r="14" spans="1:17" ht="30" customHeight="1">
      <c r="A14" s="90" t="s">
        <v>15</v>
      </c>
      <c r="B14" s="114">
        <v>824</v>
      </c>
      <c r="C14" s="115">
        <v>47.99</v>
      </c>
      <c r="D14" s="116">
        <v>17.32</v>
      </c>
      <c r="E14" s="116">
        <v>45.08</v>
      </c>
      <c r="F14" s="116">
        <v>915.78</v>
      </c>
      <c r="G14" s="116">
        <v>0.25</v>
      </c>
      <c r="H14" s="92">
        <f t="shared" si="0"/>
        <v>1026.42</v>
      </c>
      <c r="I14" s="116">
        <v>2658.18</v>
      </c>
      <c r="J14" s="116">
        <v>4496.5</v>
      </c>
      <c r="K14" s="116">
        <v>3073.02</v>
      </c>
      <c r="L14" s="82">
        <f t="shared" si="1"/>
        <v>10227.7</v>
      </c>
      <c r="M14" s="93">
        <f t="shared" si="2"/>
        <v>11254.12</v>
      </c>
      <c r="N14" s="91">
        <f>64.32+17.28</f>
        <v>81.6</v>
      </c>
      <c r="O14" s="82">
        <f t="shared" si="3"/>
        <v>11335.720000000001</v>
      </c>
      <c r="P14"/>
      <c r="Q14"/>
    </row>
    <row r="15" spans="1:17" ht="30" customHeight="1">
      <c r="A15" s="90" t="s">
        <v>16</v>
      </c>
      <c r="B15" s="114">
        <v>590</v>
      </c>
      <c r="C15" s="115">
        <v>0</v>
      </c>
      <c r="D15" s="116">
        <v>0</v>
      </c>
      <c r="E15" s="116">
        <v>1.61</v>
      </c>
      <c r="F15" s="116">
        <v>251.54</v>
      </c>
      <c r="G15" s="116">
        <v>9.8</v>
      </c>
      <c r="H15" s="92">
        <f t="shared" si="0"/>
        <v>262.95</v>
      </c>
      <c r="I15" s="116">
        <v>970.25</v>
      </c>
      <c r="J15" s="116">
        <v>1834.62</v>
      </c>
      <c r="K15" s="116">
        <v>4472.37</v>
      </c>
      <c r="L15" s="82">
        <f t="shared" si="1"/>
        <v>7277.24</v>
      </c>
      <c r="M15" s="93">
        <f t="shared" si="2"/>
        <v>7540.19</v>
      </c>
      <c r="N15" s="91">
        <f>32+1.87</f>
        <v>33.87</v>
      </c>
      <c r="O15" s="82">
        <f t="shared" si="3"/>
        <v>7574.0599999999995</v>
      </c>
      <c r="P15"/>
      <c r="Q15"/>
    </row>
    <row r="16" spans="1:17" ht="30" customHeight="1">
      <c r="A16" s="90" t="s">
        <v>17</v>
      </c>
      <c r="B16" s="114">
        <v>219</v>
      </c>
      <c r="C16" s="115">
        <v>103.8</v>
      </c>
      <c r="D16" s="116">
        <v>1.55</v>
      </c>
      <c r="E16" s="116">
        <v>1402.45</v>
      </c>
      <c r="F16" s="116">
        <v>235.1</v>
      </c>
      <c r="G16" s="116">
        <v>2.1</v>
      </c>
      <c r="H16" s="92">
        <f t="shared" si="0"/>
        <v>1744.9999999999998</v>
      </c>
      <c r="I16" s="116">
        <v>1946.9</v>
      </c>
      <c r="J16" s="116">
        <v>2316.43</v>
      </c>
      <c r="K16" s="116">
        <v>2039.81</v>
      </c>
      <c r="L16" s="82">
        <f t="shared" si="1"/>
        <v>6303.139999999999</v>
      </c>
      <c r="M16" s="93">
        <f t="shared" si="2"/>
        <v>8048.139999999999</v>
      </c>
      <c r="N16" s="91">
        <f>23+22.8</f>
        <v>45.8</v>
      </c>
      <c r="O16" s="82">
        <f t="shared" si="3"/>
        <v>8093.94</v>
      </c>
      <c r="P16"/>
      <c r="Q16"/>
    </row>
    <row r="17" spans="1:17" ht="30" customHeight="1">
      <c r="A17" s="90" t="s">
        <v>18</v>
      </c>
      <c r="B17" s="114">
        <v>392</v>
      </c>
      <c r="C17" s="115">
        <v>5254.61</v>
      </c>
      <c r="D17" s="116">
        <v>288.12</v>
      </c>
      <c r="E17" s="116">
        <v>740.63</v>
      </c>
      <c r="F17" s="116">
        <v>351.41</v>
      </c>
      <c r="G17" s="116">
        <v>4.81</v>
      </c>
      <c r="H17" s="92">
        <f t="shared" si="0"/>
        <v>6639.58</v>
      </c>
      <c r="I17" s="116">
        <v>2276.71</v>
      </c>
      <c r="J17" s="116">
        <v>2892.42</v>
      </c>
      <c r="K17" s="116">
        <v>2450.67</v>
      </c>
      <c r="L17" s="82">
        <f t="shared" si="1"/>
        <v>7619.8</v>
      </c>
      <c r="M17" s="93">
        <f t="shared" si="2"/>
        <v>14259.380000000001</v>
      </c>
      <c r="N17" s="91">
        <f>93.9+178.02</f>
        <v>271.92</v>
      </c>
      <c r="O17" s="82">
        <f t="shared" si="3"/>
        <v>14531.300000000001</v>
      </c>
      <c r="P17"/>
      <c r="Q17"/>
    </row>
    <row r="18" spans="1:17" ht="30" customHeight="1">
      <c r="A18" s="90" t="s">
        <v>19</v>
      </c>
      <c r="B18" s="114">
        <v>797</v>
      </c>
      <c r="C18" s="115">
        <v>47.36</v>
      </c>
      <c r="D18" s="116">
        <v>77.69</v>
      </c>
      <c r="E18" s="116">
        <v>10.37</v>
      </c>
      <c r="F18" s="116">
        <v>147.45</v>
      </c>
      <c r="G18" s="116">
        <v>0.1</v>
      </c>
      <c r="H18" s="92">
        <f t="shared" si="0"/>
        <v>282.97</v>
      </c>
      <c r="I18" s="116">
        <v>46.24</v>
      </c>
      <c r="J18" s="116">
        <v>432.07</v>
      </c>
      <c r="K18" s="116">
        <v>483.71</v>
      </c>
      <c r="L18" s="82">
        <f t="shared" si="1"/>
        <v>962.02</v>
      </c>
      <c r="M18" s="93">
        <f t="shared" si="2"/>
        <v>1244.99</v>
      </c>
      <c r="N18" s="91">
        <f>57.35+188.35</f>
        <v>245.7</v>
      </c>
      <c r="O18" s="82">
        <f t="shared" si="3"/>
        <v>1490.69</v>
      </c>
      <c r="P18"/>
      <c r="Q18"/>
    </row>
    <row r="19" spans="1:17" ht="30" customHeight="1">
      <c r="A19" s="90" t="s">
        <v>20</v>
      </c>
      <c r="B19" s="114">
        <v>319</v>
      </c>
      <c r="C19" s="115">
        <v>15.7</v>
      </c>
      <c r="D19" s="116">
        <v>6.03</v>
      </c>
      <c r="E19" s="116">
        <v>5.33</v>
      </c>
      <c r="F19" s="116">
        <v>88.06</v>
      </c>
      <c r="G19" s="116">
        <v>0.2</v>
      </c>
      <c r="H19" s="92">
        <f t="shared" si="0"/>
        <v>115.32000000000001</v>
      </c>
      <c r="I19" s="116">
        <v>14.79</v>
      </c>
      <c r="J19" s="116">
        <v>86.94</v>
      </c>
      <c r="K19" s="116">
        <v>94.73</v>
      </c>
      <c r="L19" s="82">
        <f t="shared" si="1"/>
        <v>196.45999999999998</v>
      </c>
      <c r="M19" s="93">
        <f t="shared" si="2"/>
        <v>311.78</v>
      </c>
      <c r="N19" s="91">
        <f>41.93+245.42</f>
        <v>287.34999999999997</v>
      </c>
      <c r="O19" s="82">
        <f t="shared" si="3"/>
        <v>599.1299999999999</v>
      </c>
      <c r="P19"/>
      <c r="Q19"/>
    </row>
    <row r="20" spans="1:17" ht="30" customHeight="1">
      <c r="A20" s="90" t="s">
        <v>38</v>
      </c>
      <c r="B20" s="114">
        <v>61</v>
      </c>
      <c r="C20" s="115">
        <v>0.3</v>
      </c>
      <c r="D20" s="116">
        <v>0</v>
      </c>
      <c r="E20" s="116">
        <v>0.3</v>
      </c>
      <c r="F20" s="116">
        <v>1.4</v>
      </c>
      <c r="G20" s="116">
        <v>0</v>
      </c>
      <c r="H20" s="92">
        <f t="shared" si="0"/>
        <v>2</v>
      </c>
      <c r="I20" s="116">
        <v>2.37</v>
      </c>
      <c r="J20" s="116">
        <v>16.19</v>
      </c>
      <c r="K20" s="116">
        <v>15.25</v>
      </c>
      <c r="L20" s="82">
        <f t="shared" si="1"/>
        <v>33.81</v>
      </c>
      <c r="M20" s="93">
        <f t="shared" si="2"/>
        <v>35.81</v>
      </c>
      <c r="N20" s="91">
        <v>40.45</v>
      </c>
      <c r="O20" s="82">
        <f t="shared" si="3"/>
        <v>76.26</v>
      </c>
      <c r="P20"/>
      <c r="Q20"/>
    </row>
    <row r="21" spans="1:17" ht="30" customHeight="1">
      <c r="A21" s="90" t="s">
        <v>21</v>
      </c>
      <c r="B21" s="114">
        <v>95</v>
      </c>
      <c r="C21" s="115">
        <v>0.9</v>
      </c>
      <c r="D21" s="116">
        <v>1</v>
      </c>
      <c r="E21" s="116">
        <v>6.25</v>
      </c>
      <c r="F21" s="116">
        <v>2.52</v>
      </c>
      <c r="G21" s="116">
        <v>0</v>
      </c>
      <c r="H21" s="92">
        <f t="shared" si="0"/>
        <v>10.67</v>
      </c>
      <c r="I21" s="116">
        <v>9.44</v>
      </c>
      <c r="J21" s="116">
        <v>52.6</v>
      </c>
      <c r="K21" s="116">
        <v>135.08</v>
      </c>
      <c r="L21" s="82">
        <f t="shared" si="1"/>
        <v>197.12</v>
      </c>
      <c r="M21" s="93">
        <f t="shared" si="2"/>
        <v>207.79</v>
      </c>
      <c r="N21" s="91">
        <f>0.7+56.35</f>
        <v>57.050000000000004</v>
      </c>
      <c r="O21" s="82">
        <f t="shared" si="3"/>
        <v>264.84</v>
      </c>
      <c r="P21"/>
      <c r="Q21"/>
    </row>
    <row r="22" spans="1:17" ht="30" customHeight="1">
      <c r="A22" s="90" t="s">
        <v>22</v>
      </c>
      <c r="B22" s="114">
        <v>17</v>
      </c>
      <c r="C22" s="115">
        <v>0</v>
      </c>
      <c r="D22" s="116">
        <v>0.21</v>
      </c>
      <c r="E22" s="116">
        <v>0</v>
      </c>
      <c r="F22" s="116">
        <v>0</v>
      </c>
      <c r="G22" s="116">
        <v>0</v>
      </c>
      <c r="H22" s="92">
        <f t="shared" si="0"/>
        <v>0.21</v>
      </c>
      <c r="I22" s="116">
        <v>21.08</v>
      </c>
      <c r="J22" s="116">
        <v>52.15</v>
      </c>
      <c r="K22" s="116">
        <v>116.89</v>
      </c>
      <c r="L22" s="82">
        <f t="shared" si="1"/>
        <v>190.12</v>
      </c>
      <c r="M22" s="93">
        <f t="shared" si="2"/>
        <v>190.33</v>
      </c>
      <c r="N22" s="91">
        <f>0.03+7.56</f>
        <v>7.59</v>
      </c>
      <c r="O22" s="82">
        <f t="shared" si="3"/>
        <v>197.92000000000002</v>
      </c>
      <c r="P22"/>
      <c r="Q22"/>
    </row>
    <row r="23" spans="1:17" ht="30" customHeight="1">
      <c r="A23" s="94" t="s">
        <v>23</v>
      </c>
      <c r="B23" s="117">
        <v>22</v>
      </c>
      <c r="C23" s="118">
        <v>0</v>
      </c>
      <c r="D23" s="119">
        <v>0</v>
      </c>
      <c r="E23" s="119">
        <v>0</v>
      </c>
      <c r="F23" s="119">
        <v>0</v>
      </c>
      <c r="G23" s="119">
        <v>0</v>
      </c>
      <c r="H23" s="96">
        <f t="shared" si="0"/>
        <v>0</v>
      </c>
      <c r="I23" s="119">
        <v>0.81</v>
      </c>
      <c r="J23" s="119">
        <v>11.55</v>
      </c>
      <c r="K23" s="119">
        <v>29.49</v>
      </c>
      <c r="L23" s="85">
        <f t="shared" si="1"/>
        <v>41.85</v>
      </c>
      <c r="M23" s="97">
        <f t="shared" si="2"/>
        <v>41.85</v>
      </c>
      <c r="N23" s="95">
        <v>0</v>
      </c>
      <c r="O23" s="85">
        <f t="shared" si="3"/>
        <v>41.85</v>
      </c>
      <c r="P23"/>
      <c r="Q23"/>
    </row>
    <row r="24" spans="1:15" ht="30" customHeight="1">
      <c r="A24" s="68" t="s">
        <v>4</v>
      </c>
      <c r="B24" s="69">
        <f aca="true" t="shared" si="4" ref="B24:O24">SUM(B12:B23)</f>
        <v>3384</v>
      </c>
      <c r="C24" s="70">
        <f>SUM(C13:C23)</f>
        <v>5470.659999999999</v>
      </c>
      <c r="D24" s="70">
        <f>SUM(D13:D23)</f>
        <v>391.91999999999996</v>
      </c>
      <c r="E24" s="70">
        <f>SUM(E13:E23)</f>
        <v>2212.02</v>
      </c>
      <c r="F24" s="70">
        <f t="shared" si="4"/>
        <v>2037.5900000000001</v>
      </c>
      <c r="G24" s="70">
        <f t="shared" si="4"/>
        <v>22.26</v>
      </c>
      <c r="H24" s="70">
        <f t="shared" si="4"/>
        <v>10134.449999999997</v>
      </c>
      <c r="I24" s="70">
        <f t="shared" si="4"/>
        <v>7971.12</v>
      </c>
      <c r="J24" s="70">
        <f t="shared" si="4"/>
        <v>12369.1</v>
      </c>
      <c r="K24" s="70">
        <f t="shared" si="4"/>
        <v>13174.539999999997</v>
      </c>
      <c r="L24" s="70">
        <f t="shared" si="4"/>
        <v>33514.76</v>
      </c>
      <c r="M24" s="70">
        <f t="shared" si="4"/>
        <v>43649.21</v>
      </c>
      <c r="N24" s="70">
        <f t="shared" si="4"/>
        <v>1071.33</v>
      </c>
      <c r="O24" s="71">
        <f t="shared" si="4"/>
        <v>44720.53999999999</v>
      </c>
    </row>
    <row r="25" ht="15">
      <c r="A25" s="20" t="s">
        <v>77</v>
      </c>
    </row>
  </sheetData>
  <sheetProtection/>
  <mergeCells count="16">
    <mergeCell ref="A4:O4"/>
    <mergeCell ref="A5:O5"/>
    <mergeCell ref="A6:O6"/>
    <mergeCell ref="A8:A11"/>
    <mergeCell ref="B8:B11"/>
    <mergeCell ref="M8:M11"/>
    <mergeCell ref="N8:N11"/>
    <mergeCell ref="O8:O11"/>
    <mergeCell ref="I10:I11"/>
    <mergeCell ref="J10:J11"/>
    <mergeCell ref="K10:K11"/>
    <mergeCell ref="L10:L11"/>
    <mergeCell ref="C10:E10"/>
    <mergeCell ref="F10:F11"/>
    <mergeCell ref="G10:G11"/>
    <mergeCell ref="H10:H11"/>
  </mergeCells>
  <printOptions horizontalCentered="1" verticalCentered="1"/>
  <pageMargins left="0.75" right="0.75" top="1" bottom="1" header="0" footer="0"/>
  <pageSetup horizontalDpi="300" verticalDpi="3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11.28125" style="20" customWidth="1"/>
    <col min="2" max="2" width="16.421875" style="20" customWidth="1"/>
    <col min="3" max="3" width="13.57421875" style="20" customWidth="1"/>
    <col min="4" max="4" width="13.8515625" style="20" customWidth="1"/>
    <col min="5" max="5" width="12.421875" style="20" bestFit="1" customWidth="1"/>
    <col min="6" max="6" width="15.7109375" style="20" customWidth="1"/>
    <col min="7" max="7" width="12.421875" style="20" customWidth="1"/>
    <col min="8" max="8" width="11.57421875" style="20" customWidth="1"/>
    <col min="9" max="9" width="17.57421875" style="20" customWidth="1"/>
    <col min="10" max="10" width="17.00390625" style="20" customWidth="1"/>
    <col min="11" max="11" width="14.57421875" style="20" customWidth="1"/>
    <col min="12" max="12" width="13.00390625" style="20" bestFit="1" customWidth="1"/>
    <col min="13" max="13" width="15.28125" style="20" customWidth="1"/>
    <col min="14" max="14" width="19.00390625" style="20" customWidth="1"/>
    <col min="15" max="15" width="17.00390625" style="20" customWidth="1"/>
    <col min="16" max="16" width="13.8515625" style="20" bestFit="1" customWidth="1"/>
    <col min="17" max="16384" width="11.421875" style="20" customWidth="1"/>
  </cols>
  <sheetData>
    <row r="1" ht="15">
      <c r="A1" s="26" t="s">
        <v>40</v>
      </c>
    </row>
    <row r="2" ht="15">
      <c r="A2" s="26" t="s">
        <v>105</v>
      </c>
    </row>
    <row r="3" ht="15">
      <c r="A3" s="45" t="s">
        <v>95</v>
      </c>
    </row>
    <row r="4" spans="1:15" s="23" customFormat="1" ht="30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5" s="23" customFormat="1" ht="30" customHeight="1">
      <c r="A5" s="174" t="s">
        <v>82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s="23" customFormat="1" ht="30" customHeight="1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3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8" customFormat="1" ht="33.75" customHeight="1">
      <c r="A8" s="154" t="s">
        <v>5</v>
      </c>
      <c r="B8" s="157" t="s">
        <v>84</v>
      </c>
      <c r="C8" s="62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165" t="s">
        <v>85</v>
      </c>
      <c r="N8" s="165" t="s">
        <v>98</v>
      </c>
      <c r="O8" s="169" t="s">
        <v>86</v>
      </c>
    </row>
    <row r="9" spans="1:15" s="38" customFormat="1" ht="33.75" customHeight="1">
      <c r="A9" s="155"/>
      <c r="B9" s="158"/>
      <c r="C9" s="63" t="s">
        <v>6</v>
      </c>
      <c r="D9" s="63"/>
      <c r="E9" s="63"/>
      <c r="F9" s="63"/>
      <c r="G9" s="63"/>
      <c r="H9" s="63"/>
      <c r="I9" s="63" t="s">
        <v>7</v>
      </c>
      <c r="J9" s="63"/>
      <c r="K9" s="63"/>
      <c r="L9" s="63"/>
      <c r="M9" s="166"/>
      <c r="N9" s="166"/>
      <c r="O9" s="170"/>
    </row>
    <row r="10" spans="1:15" s="38" customFormat="1" ht="33.75" customHeight="1">
      <c r="A10" s="155"/>
      <c r="B10" s="158"/>
      <c r="C10" s="173" t="s">
        <v>78</v>
      </c>
      <c r="D10" s="173"/>
      <c r="E10" s="173"/>
      <c r="F10" s="163" t="s">
        <v>9</v>
      </c>
      <c r="G10" s="163" t="s">
        <v>8</v>
      </c>
      <c r="H10" s="163" t="s">
        <v>4</v>
      </c>
      <c r="I10" s="163" t="s">
        <v>10</v>
      </c>
      <c r="J10" s="163" t="s">
        <v>11</v>
      </c>
      <c r="K10" s="163" t="s">
        <v>12</v>
      </c>
      <c r="L10" s="163" t="s">
        <v>4</v>
      </c>
      <c r="M10" s="166"/>
      <c r="N10" s="166"/>
      <c r="O10" s="170"/>
    </row>
    <row r="11" spans="1:15" s="38" customFormat="1" ht="33.75" customHeight="1">
      <c r="A11" s="156"/>
      <c r="B11" s="159"/>
      <c r="C11" s="64" t="s">
        <v>79</v>
      </c>
      <c r="D11" s="64" t="s">
        <v>80</v>
      </c>
      <c r="E11" s="64" t="s">
        <v>81</v>
      </c>
      <c r="F11" s="164"/>
      <c r="G11" s="164"/>
      <c r="H11" s="164"/>
      <c r="I11" s="164"/>
      <c r="J11" s="164"/>
      <c r="K11" s="164"/>
      <c r="L11" s="164"/>
      <c r="M11" s="167"/>
      <c r="N11" s="167"/>
      <c r="O11" s="171"/>
    </row>
    <row r="12" spans="1:16" ht="30" customHeight="1">
      <c r="A12" s="86" t="s">
        <v>13</v>
      </c>
      <c r="B12" s="78">
        <v>0</v>
      </c>
      <c r="C12" s="89">
        <v>0</v>
      </c>
      <c r="D12" s="79">
        <v>0</v>
      </c>
      <c r="E12" s="79">
        <v>0</v>
      </c>
      <c r="F12" s="79">
        <v>0</v>
      </c>
      <c r="G12" s="79">
        <v>0</v>
      </c>
      <c r="H12" s="88">
        <f>SUM(C12:G12)</f>
        <v>0</v>
      </c>
      <c r="I12" s="79">
        <v>0</v>
      </c>
      <c r="J12" s="79">
        <v>0</v>
      </c>
      <c r="K12" s="79">
        <v>0</v>
      </c>
      <c r="L12" s="79">
        <f>SUM(I12:K12)</f>
        <v>0</v>
      </c>
      <c r="M12" s="89">
        <f>SUM(H12+L12)</f>
        <v>0</v>
      </c>
      <c r="N12" s="87">
        <v>0</v>
      </c>
      <c r="O12" s="79">
        <f>+N12+M12</f>
        <v>0</v>
      </c>
      <c r="P12" s="24"/>
    </row>
    <row r="13" spans="1:17" ht="30" customHeight="1">
      <c r="A13" s="90" t="s">
        <v>14</v>
      </c>
      <c r="B13" s="114">
        <v>19</v>
      </c>
      <c r="C13" s="115">
        <v>0</v>
      </c>
      <c r="D13" s="116">
        <v>0</v>
      </c>
      <c r="E13" s="116">
        <v>0</v>
      </c>
      <c r="F13" s="116">
        <v>4.8</v>
      </c>
      <c r="G13" s="116">
        <v>0</v>
      </c>
      <c r="H13" s="92">
        <f aca="true" t="shared" si="0" ref="H13:H23">SUM(C13:G13)</f>
        <v>4.8</v>
      </c>
      <c r="I13" s="116">
        <v>40.97</v>
      </c>
      <c r="J13" s="116">
        <v>156.43</v>
      </c>
      <c r="K13" s="116">
        <v>248.28</v>
      </c>
      <c r="L13" s="82">
        <f aca="true" t="shared" si="1" ref="L13:L23">SUM(I13:K13)</f>
        <v>445.68</v>
      </c>
      <c r="M13" s="93">
        <f aca="true" t="shared" si="2" ref="M13:M23">SUM(H13+L13)</f>
        <v>450.48</v>
      </c>
      <c r="N13" s="91">
        <v>1.41</v>
      </c>
      <c r="O13" s="82">
        <f aca="true" t="shared" si="3" ref="O13:O23">+N13+M13</f>
        <v>451.89000000000004</v>
      </c>
      <c r="P13"/>
      <c r="Q13"/>
    </row>
    <row r="14" spans="1:17" ht="30" customHeight="1">
      <c r="A14" s="90" t="s">
        <v>15</v>
      </c>
      <c r="B14" s="114">
        <v>713</v>
      </c>
      <c r="C14" s="115">
        <v>82.24</v>
      </c>
      <c r="D14" s="116">
        <v>59.96</v>
      </c>
      <c r="E14" s="116">
        <v>1103.68</v>
      </c>
      <c r="F14" s="116">
        <v>2580.43</v>
      </c>
      <c r="G14" s="116">
        <v>0.5</v>
      </c>
      <c r="H14" s="92">
        <f t="shared" si="0"/>
        <v>3826.81</v>
      </c>
      <c r="I14" s="116">
        <v>2470.11</v>
      </c>
      <c r="J14" s="116">
        <v>3649.43</v>
      </c>
      <c r="K14" s="116">
        <v>3153.830000000009</v>
      </c>
      <c r="L14" s="82">
        <f t="shared" si="1"/>
        <v>9273.37000000001</v>
      </c>
      <c r="M14" s="93">
        <f t="shared" si="2"/>
        <v>13100.18000000001</v>
      </c>
      <c r="N14" s="91">
        <v>61.57</v>
      </c>
      <c r="O14" s="82">
        <f t="shared" si="3"/>
        <v>13161.75000000001</v>
      </c>
      <c r="P14"/>
      <c r="Q14"/>
    </row>
    <row r="15" spans="1:17" ht="30" customHeight="1">
      <c r="A15" s="90" t="s">
        <v>16</v>
      </c>
      <c r="B15" s="114">
        <v>447</v>
      </c>
      <c r="C15" s="115">
        <v>0</v>
      </c>
      <c r="D15" s="116">
        <v>0</v>
      </c>
      <c r="E15" s="116">
        <v>0.3</v>
      </c>
      <c r="F15" s="116">
        <v>403.39</v>
      </c>
      <c r="G15" s="116">
        <v>3.04</v>
      </c>
      <c r="H15" s="92">
        <f t="shared" si="0"/>
        <v>406.73</v>
      </c>
      <c r="I15" s="116">
        <v>2166.46</v>
      </c>
      <c r="J15" s="116">
        <v>2887.21</v>
      </c>
      <c r="K15" s="116">
        <v>4641.370000000021</v>
      </c>
      <c r="L15" s="82">
        <f t="shared" si="1"/>
        <v>9695.04000000002</v>
      </c>
      <c r="M15" s="93">
        <f t="shared" si="2"/>
        <v>10101.77000000002</v>
      </c>
      <c r="N15" s="91">
        <v>23.99</v>
      </c>
      <c r="O15" s="82">
        <f t="shared" si="3"/>
        <v>10125.76000000002</v>
      </c>
      <c r="P15"/>
      <c r="Q15"/>
    </row>
    <row r="16" spans="1:17" ht="30" customHeight="1">
      <c r="A16" s="90" t="s">
        <v>17</v>
      </c>
      <c r="B16" s="114">
        <v>223</v>
      </c>
      <c r="C16" s="115">
        <v>40.9</v>
      </c>
      <c r="D16" s="116">
        <v>609.5</v>
      </c>
      <c r="E16" s="116">
        <v>20.1</v>
      </c>
      <c r="F16" s="116">
        <v>1006.12</v>
      </c>
      <c r="G16" s="116">
        <v>30.7</v>
      </c>
      <c r="H16" s="92">
        <f t="shared" si="0"/>
        <v>1707.32</v>
      </c>
      <c r="I16" s="116">
        <v>2944.73</v>
      </c>
      <c r="J16" s="116">
        <v>4699.68</v>
      </c>
      <c r="K16" s="116">
        <v>4648.29</v>
      </c>
      <c r="L16" s="82">
        <f t="shared" si="1"/>
        <v>12292.7</v>
      </c>
      <c r="M16" s="93">
        <f t="shared" si="2"/>
        <v>14000.02</v>
      </c>
      <c r="N16" s="91">
        <v>191.62</v>
      </c>
      <c r="O16" s="82">
        <f t="shared" si="3"/>
        <v>14191.640000000001</v>
      </c>
      <c r="P16"/>
      <c r="Q16"/>
    </row>
    <row r="17" spans="1:17" ht="30" customHeight="1">
      <c r="A17" s="90" t="s">
        <v>18</v>
      </c>
      <c r="B17" s="114">
        <v>296</v>
      </c>
      <c r="C17" s="115">
        <v>874.6</v>
      </c>
      <c r="D17" s="116">
        <v>263.2</v>
      </c>
      <c r="E17" s="116">
        <v>62.26</v>
      </c>
      <c r="F17" s="116">
        <v>82.15</v>
      </c>
      <c r="G17" s="116">
        <v>0.01</v>
      </c>
      <c r="H17" s="92">
        <f t="shared" si="0"/>
        <v>1282.22</v>
      </c>
      <c r="I17" s="116">
        <v>427.96</v>
      </c>
      <c r="J17" s="116">
        <v>994.5</v>
      </c>
      <c r="K17" s="116">
        <v>1631.97</v>
      </c>
      <c r="L17" s="82">
        <f t="shared" si="1"/>
        <v>3054.4300000000003</v>
      </c>
      <c r="M17" s="93">
        <f t="shared" si="2"/>
        <v>4336.650000000001</v>
      </c>
      <c r="N17" s="91">
        <v>186.9</v>
      </c>
      <c r="O17" s="82">
        <f t="shared" si="3"/>
        <v>4523.55</v>
      </c>
      <c r="P17"/>
      <c r="Q17"/>
    </row>
    <row r="18" spans="1:17" ht="30" customHeight="1">
      <c r="A18" s="90" t="s">
        <v>19</v>
      </c>
      <c r="B18" s="114">
        <v>706</v>
      </c>
      <c r="C18" s="115">
        <v>350.36</v>
      </c>
      <c r="D18" s="116">
        <v>384.46</v>
      </c>
      <c r="E18" s="116">
        <v>1017.78</v>
      </c>
      <c r="F18" s="116">
        <v>853.43</v>
      </c>
      <c r="G18" s="116">
        <v>0</v>
      </c>
      <c r="H18" s="92">
        <f t="shared" si="0"/>
        <v>2606.0299999999997</v>
      </c>
      <c r="I18" s="116">
        <v>1070.8</v>
      </c>
      <c r="J18" s="116">
        <v>770.65</v>
      </c>
      <c r="K18" s="116">
        <v>747.84</v>
      </c>
      <c r="L18" s="82">
        <f t="shared" si="1"/>
        <v>2589.29</v>
      </c>
      <c r="M18" s="93">
        <f t="shared" si="2"/>
        <v>5195.32</v>
      </c>
      <c r="N18" s="91">
        <v>323.75</v>
      </c>
      <c r="O18" s="82">
        <f t="shared" si="3"/>
        <v>5519.07</v>
      </c>
      <c r="P18"/>
      <c r="Q18"/>
    </row>
    <row r="19" spans="1:17" ht="30" customHeight="1">
      <c r="A19" s="90" t="s">
        <v>20</v>
      </c>
      <c r="B19" s="114">
        <v>139</v>
      </c>
      <c r="C19" s="115">
        <v>18.11</v>
      </c>
      <c r="D19" s="116">
        <v>3.4</v>
      </c>
      <c r="E19" s="116">
        <v>2.46</v>
      </c>
      <c r="F19" s="116">
        <v>20.79</v>
      </c>
      <c r="G19" s="116">
        <v>0</v>
      </c>
      <c r="H19" s="92">
        <f t="shared" si="0"/>
        <v>44.76</v>
      </c>
      <c r="I19" s="116">
        <v>8.55</v>
      </c>
      <c r="J19" s="116">
        <v>51.57</v>
      </c>
      <c r="K19" s="116">
        <v>34.22</v>
      </c>
      <c r="L19" s="82">
        <f t="shared" si="1"/>
        <v>94.34</v>
      </c>
      <c r="M19" s="93">
        <f t="shared" si="2"/>
        <v>139.1</v>
      </c>
      <c r="N19" s="91">
        <v>71.87</v>
      </c>
      <c r="O19" s="82">
        <f t="shared" si="3"/>
        <v>210.97</v>
      </c>
      <c r="P19"/>
      <c r="Q19"/>
    </row>
    <row r="20" spans="1:17" ht="30" customHeight="1">
      <c r="A20" s="90" t="s">
        <v>38</v>
      </c>
      <c r="B20" s="114">
        <v>39</v>
      </c>
      <c r="C20" s="115">
        <v>0.1</v>
      </c>
      <c r="D20" s="116">
        <v>0.05</v>
      </c>
      <c r="E20" s="116">
        <v>0</v>
      </c>
      <c r="F20" s="116">
        <v>6.6</v>
      </c>
      <c r="G20" s="116">
        <v>0.1</v>
      </c>
      <c r="H20" s="92">
        <f t="shared" si="0"/>
        <v>6.85</v>
      </c>
      <c r="I20" s="116">
        <v>0.75</v>
      </c>
      <c r="J20" s="116">
        <v>30.55</v>
      </c>
      <c r="K20" s="116">
        <v>6.95</v>
      </c>
      <c r="L20" s="82">
        <f t="shared" si="1"/>
        <v>38.25</v>
      </c>
      <c r="M20" s="93">
        <f t="shared" si="2"/>
        <v>45.1</v>
      </c>
      <c r="N20" s="91">
        <v>2.35</v>
      </c>
      <c r="O20" s="82">
        <f t="shared" si="3"/>
        <v>47.45</v>
      </c>
      <c r="P20"/>
      <c r="Q20"/>
    </row>
    <row r="21" spans="1:17" ht="30" customHeight="1">
      <c r="A21" s="90" t="s">
        <v>21</v>
      </c>
      <c r="B21" s="114">
        <v>23</v>
      </c>
      <c r="C21" s="115">
        <v>0</v>
      </c>
      <c r="D21" s="116">
        <v>0</v>
      </c>
      <c r="E21" s="116">
        <v>0</v>
      </c>
      <c r="F21" s="116">
        <v>0</v>
      </c>
      <c r="G21" s="116">
        <v>0</v>
      </c>
      <c r="H21" s="92">
        <f t="shared" si="0"/>
        <v>0</v>
      </c>
      <c r="I21" s="116">
        <v>0</v>
      </c>
      <c r="J21" s="116">
        <v>16.9</v>
      </c>
      <c r="K21" s="116">
        <v>2.5</v>
      </c>
      <c r="L21" s="82">
        <f t="shared" si="1"/>
        <v>19.4</v>
      </c>
      <c r="M21" s="93">
        <f t="shared" si="2"/>
        <v>19.4</v>
      </c>
      <c r="N21" s="91">
        <v>0</v>
      </c>
      <c r="O21" s="82">
        <f t="shared" si="3"/>
        <v>19.4</v>
      </c>
      <c r="P21"/>
      <c r="Q21"/>
    </row>
    <row r="22" spans="1:17" ht="30" customHeight="1">
      <c r="A22" s="90" t="s">
        <v>22</v>
      </c>
      <c r="B22" s="114">
        <v>6</v>
      </c>
      <c r="C22" s="115">
        <v>0</v>
      </c>
      <c r="D22" s="116">
        <v>0</v>
      </c>
      <c r="E22" s="116">
        <v>0</v>
      </c>
      <c r="F22" s="116">
        <v>0</v>
      </c>
      <c r="G22" s="116">
        <v>0.05</v>
      </c>
      <c r="H22" s="92">
        <f t="shared" si="0"/>
        <v>0.05</v>
      </c>
      <c r="I22" s="116">
        <v>2.5</v>
      </c>
      <c r="J22" s="116">
        <v>6.57</v>
      </c>
      <c r="K22" s="116">
        <v>6.01</v>
      </c>
      <c r="L22" s="82">
        <f t="shared" si="1"/>
        <v>15.08</v>
      </c>
      <c r="M22" s="93">
        <f t="shared" si="2"/>
        <v>15.13</v>
      </c>
      <c r="N22" s="91">
        <v>0.03</v>
      </c>
      <c r="O22" s="82">
        <f t="shared" si="3"/>
        <v>15.16</v>
      </c>
      <c r="P22"/>
      <c r="Q22"/>
    </row>
    <row r="23" spans="1:17" ht="30" customHeight="1">
      <c r="A23" s="94" t="s">
        <v>23</v>
      </c>
      <c r="B23" s="117">
        <v>17</v>
      </c>
      <c r="C23" s="118">
        <v>0</v>
      </c>
      <c r="D23" s="119">
        <v>0</v>
      </c>
      <c r="E23" s="119">
        <v>0</v>
      </c>
      <c r="F23" s="119">
        <v>0</v>
      </c>
      <c r="G23" s="119">
        <v>0</v>
      </c>
      <c r="H23" s="96">
        <f t="shared" si="0"/>
        <v>0</v>
      </c>
      <c r="I23" s="119">
        <v>0.14</v>
      </c>
      <c r="J23" s="119">
        <v>2</v>
      </c>
      <c r="K23" s="119">
        <v>2.84</v>
      </c>
      <c r="L23" s="85">
        <f t="shared" si="1"/>
        <v>4.98</v>
      </c>
      <c r="M23" s="97">
        <f t="shared" si="2"/>
        <v>4.98</v>
      </c>
      <c r="N23" s="95">
        <v>5.18</v>
      </c>
      <c r="O23" s="85">
        <f t="shared" si="3"/>
        <v>10.16</v>
      </c>
      <c r="P23"/>
      <c r="Q23"/>
    </row>
    <row r="24" spans="1:15" ht="30" customHeight="1">
      <c r="A24" s="68" t="s">
        <v>4</v>
      </c>
      <c r="B24" s="69">
        <f aca="true" t="shared" si="4" ref="B24:O24">SUM(B12:B23)</f>
        <v>2628</v>
      </c>
      <c r="C24" s="70">
        <f>SUM(C13:C23)</f>
        <v>1366.3099999999997</v>
      </c>
      <c r="D24" s="70">
        <f>SUM(D13:D23)</f>
        <v>1320.5700000000002</v>
      </c>
      <c r="E24" s="70">
        <f>SUM(E13:E23)</f>
        <v>2206.58</v>
      </c>
      <c r="F24" s="70">
        <f t="shared" si="4"/>
        <v>4957.71</v>
      </c>
      <c r="G24" s="70">
        <f t="shared" si="4"/>
        <v>34.4</v>
      </c>
      <c r="H24" s="70">
        <f t="shared" si="4"/>
        <v>9885.57</v>
      </c>
      <c r="I24" s="70">
        <f t="shared" si="4"/>
        <v>9132.97</v>
      </c>
      <c r="J24" s="70">
        <f t="shared" si="4"/>
        <v>13265.489999999998</v>
      </c>
      <c r="K24" s="70">
        <f t="shared" si="4"/>
        <v>15124.10000000003</v>
      </c>
      <c r="L24" s="70">
        <f t="shared" si="4"/>
        <v>37522.560000000034</v>
      </c>
      <c r="M24" s="70">
        <f t="shared" si="4"/>
        <v>47408.13000000003</v>
      </c>
      <c r="N24" s="70">
        <f t="shared" si="4"/>
        <v>868.67</v>
      </c>
      <c r="O24" s="71">
        <f t="shared" si="4"/>
        <v>48276.80000000004</v>
      </c>
    </row>
    <row r="25" ht="15">
      <c r="A25" s="20" t="s">
        <v>77</v>
      </c>
    </row>
  </sheetData>
  <sheetProtection/>
  <mergeCells count="16">
    <mergeCell ref="A4:O4"/>
    <mergeCell ref="A5:O5"/>
    <mergeCell ref="A6:O6"/>
    <mergeCell ref="C10:E10"/>
    <mergeCell ref="G10:G11"/>
    <mergeCell ref="A8:A11"/>
    <mergeCell ref="B8:B11"/>
    <mergeCell ref="M8:M11"/>
    <mergeCell ref="N8:N11"/>
    <mergeCell ref="O8:O11"/>
    <mergeCell ref="F10:F11"/>
    <mergeCell ref="H10:H11"/>
    <mergeCell ref="I10:I11"/>
    <mergeCell ref="J10:J11"/>
    <mergeCell ref="K10:K11"/>
    <mergeCell ref="L10:L11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ctr2015;H. Haltenhoff D.</dc:creator>
  <cp:keywords/>
  <dc:description/>
  <cp:lastModifiedBy>Claudia Tobar</cp:lastModifiedBy>
  <cp:lastPrinted>2012-10-12T15:14:07Z</cp:lastPrinted>
  <dcterms:created xsi:type="dcterms:W3CDTF">2008-01-23T19:25:47Z</dcterms:created>
  <dcterms:modified xsi:type="dcterms:W3CDTF">2016-08-11T14:33:05Z</dcterms:modified>
  <cp:category/>
  <cp:version/>
  <cp:contentType/>
  <cp:contentStatus/>
</cp:coreProperties>
</file>