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istorico" sheetId="1" r:id="rId1"/>
    <sheet name="Historico ocurrencia+daño" sheetId="2" r:id="rId2"/>
  </sheets>
  <definedNames/>
  <calcPr fullCalcOnLoad="1"/>
</workbook>
</file>

<file path=xl/sharedStrings.xml><?xml version="1.0" encoding="utf-8"?>
<sst xmlns="http://schemas.openxmlformats.org/spreadsheetml/2006/main" count="154" uniqueCount="110">
  <si>
    <t>CORPORACION NACIONAL FORESTAL</t>
  </si>
  <si>
    <t>Ocurrencia y Daño Histórico Nacional de Incendios Forestales</t>
  </si>
  <si>
    <t>PERIODO</t>
  </si>
  <si>
    <t>Nº</t>
  </si>
  <si>
    <t>Denominación</t>
  </si>
  <si>
    <t>1963 - 1964</t>
  </si>
  <si>
    <t>1964 - 1965</t>
  </si>
  <si>
    <t>1965 - 1966</t>
  </si>
  <si>
    <t>1966 - 1967</t>
  </si>
  <si>
    <t>1967 - 1968</t>
  </si>
  <si>
    <t>1968 - 1969</t>
  </si>
  <si>
    <t>1969 - 1970</t>
  </si>
  <si>
    <t>1970 - 1971</t>
  </si>
  <si>
    <t>1971 - 1972</t>
  </si>
  <si>
    <t>1972 - 1973</t>
  </si>
  <si>
    <t>1973 - 1974</t>
  </si>
  <si>
    <t>1974 - 1975</t>
  </si>
  <si>
    <t>1975 - 1976</t>
  </si>
  <si>
    <t>1976 - 1977</t>
  </si>
  <si>
    <t>1977 - 1978</t>
  </si>
  <si>
    <t>1978 - 1979</t>
  </si>
  <si>
    <t>1979 - 1980</t>
  </si>
  <si>
    <t>1980 - 1981</t>
  </si>
  <si>
    <t>1981 - 1982</t>
  </si>
  <si>
    <t>1982 - 1983</t>
  </si>
  <si>
    <t>1983 - 1984</t>
  </si>
  <si>
    <t>1984 - 1985</t>
  </si>
  <si>
    <t>1985 - 1986</t>
  </si>
  <si>
    <t>1986 - 1987</t>
  </si>
  <si>
    <t>1987 - 1988</t>
  </si>
  <si>
    <t>1988 - 1989</t>
  </si>
  <si>
    <t>1989 - 1990</t>
  </si>
  <si>
    <t>1990 - 1991</t>
  </si>
  <si>
    <t>1991 - 1992</t>
  </si>
  <si>
    <t>1992 - 1993</t>
  </si>
  <si>
    <t>1993 - 1994</t>
  </si>
  <si>
    <t>1994 - 1995</t>
  </si>
  <si>
    <t>1995 - 1996</t>
  </si>
  <si>
    <t>1996 - 1997</t>
  </si>
  <si>
    <t>1997 - 1998</t>
  </si>
  <si>
    <t>1998 - 1999</t>
  </si>
  <si>
    <t>1999 - 2000</t>
  </si>
  <si>
    <t>00</t>
  </si>
  <si>
    <t>2000 - 2001</t>
  </si>
  <si>
    <t>01</t>
  </si>
  <si>
    <t>2001 - 2002</t>
  </si>
  <si>
    <t>02</t>
  </si>
  <si>
    <t>2002 - 2003</t>
  </si>
  <si>
    <t>03</t>
  </si>
  <si>
    <t>2003 - 2004</t>
  </si>
  <si>
    <t>04</t>
  </si>
  <si>
    <t>2004 - 2005</t>
  </si>
  <si>
    <t>05</t>
  </si>
  <si>
    <t>2005 - 2006</t>
  </si>
  <si>
    <t>06</t>
  </si>
  <si>
    <t>2006 - 2007</t>
  </si>
  <si>
    <t>07</t>
  </si>
  <si>
    <t>2007 - 2008</t>
  </si>
  <si>
    <t>08</t>
  </si>
  <si>
    <t>2008 - 2009</t>
  </si>
  <si>
    <t>09</t>
  </si>
  <si>
    <t>2009 - 2010</t>
  </si>
  <si>
    <t>2010 - 2011</t>
  </si>
  <si>
    <t>2011 - 2012</t>
  </si>
  <si>
    <t>2012 - 2013</t>
  </si>
  <si>
    <t>TOTALES</t>
  </si>
  <si>
    <t>PROMEDIO  + 1 DESVEST</t>
  </si>
  <si>
    <t>PROMEDIO - 1 DESVEST</t>
  </si>
  <si>
    <t>NÚMERO INCENDIOS FORESTALES</t>
  </si>
  <si>
    <t>SUPERFICIE AFECTADA (ha)</t>
  </si>
  <si>
    <t>TOTAL FORESTAL (ha)</t>
  </si>
  <si>
    <t>PLANTACIONES</t>
  </si>
  <si>
    <t>VEGETACION NATURAL</t>
  </si>
  <si>
    <t>PINO INSIGNE (AÑOS)</t>
  </si>
  <si>
    <t>EUCALIPTO SP.</t>
  </si>
  <si>
    <t>OTRAS SP.</t>
  </si>
  <si>
    <t>TOTAL</t>
  </si>
  <si>
    <t>ARBOLADO</t>
  </si>
  <si>
    <t>MATORRAL</t>
  </si>
  <si>
    <t>PASTIZAL</t>
  </si>
  <si>
    <t>0 A 10</t>
  </si>
  <si>
    <t>11 A 17</t>
  </si>
  <si>
    <t>18 O MAS</t>
  </si>
  <si>
    <t>PORCENTAJE</t>
  </si>
  <si>
    <t>TOTAL SUPERFICIE AFECTADA (ha)</t>
  </si>
  <si>
    <t>Antes de 1989-1990 no se desagregaba por Empresas Forestales</t>
  </si>
  <si>
    <t>TOTAL OTRAS SUPERFICIES * (ha)</t>
  </si>
  <si>
    <t>OCURRENCIA Y DAÑO DE INCENDIOS FORESTALES NACIONAL</t>
  </si>
  <si>
    <t>* Otras Superficies, incluye terrenos agrícolas y desechos cosecha forestal.</t>
  </si>
  <si>
    <t>TEMPORADA</t>
  </si>
  <si>
    <t>SUPERFICIE PROMEDIO (ha/inc.)</t>
  </si>
  <si>
    <t>NÚMERO  DE INCENDIOS</t>
  </si>
  <si>
    <t>2013 - 2014</t>
  </si>
  <si>
    <t>2014 - 2015</t>
  </si>
  <si>
    <t>GERENCIA PROTECCION CONTRA INCENDIOS FORESTALES</t>
  </si>
  <si>
    <t>2014 -2015</t>
  </si>
  <si>
    <t>TOTAL QUINQUENIO (2011/2015)</t>
  </si>
  <si>
    <t>PROMEDIO QUINQUENIO (2011/2015)</t>
  </si>
  <si>
    <t>Estadísticas-Agosto 2016</t>
  </si>
  <si>
    <t>1964 -2016</t>
  </si>
  <si>
    <t>2015 - 2016</t>
  </si>
  <si>
    <t>PROMEDIO (1964/2016)</t>
  </si>
  <si>
    <t>TOTAL DECENIO (2007/2016)</t>
  </si>
  <si>
    <t>PROMEDIO DECENIO (2007/2016)</t>
  </si>
  <si>
    <t>DESVEST (2007/2016)</t>
  </si>
  <si>
    <t>CONSOLIDADO TEMPORADAS 1985 - 2016</t>
  </si>
  <si>
    <t>TOTAL 1985/2016</t>
  </si>
  <si>
    <t>PROMEDIO PERIODO 1985/2016</t>
  </si>
  <si>
    <t>PROMEDIO DECENIO 2007/2016</t>
  </si>
  <si>
    <t>PROMEDIO QUINQUENIO 2012/2016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</si>
</sst>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\ "/>
    <numFmt numFmtId="165" formatCode="0.0000%"/>
    <numFmt numFmtId="166" formatCode="#,##0.0"/>
  </numFmts>
  <fonts count="52">
    <font>
      <sz val="10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sz val="10"/>
      <color indexed="14"/>
      <name val="Arial"/>
      <family val="2"/>
    </font>
    <font>
      <b/>
      <sz val="12"/>
      <name val="Arial"/>
      <family val="2"/>
    </font>
    <font>
      <b/>
      <sz val="11"/>
      <color indexed="14"/>
      <name val="Arial"/>
      <family val="2"/>
    </font>
    <font>
      <b/>
      <sz val="10"/>
      <color indexed="14"/>
      <name val="Arial"/>
      <family val="2"/>
    </font>
    <font>
      <sz val="8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/>
      <top style="thin">
        <color rgb="FF7F7F7F"/>
      </top>
      <bottom style="thin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rgb="FF7F7F7F"/>
      </right>
      <top style="thin">
        <color rgb="FF7F7F7F"/>
      </top>
      <bottom style="thin"/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>
        <color rgb="FF7F7F7F"/>
      </right>
      <top>
        <color indexed="63"/>
      </top>
      <bottom style="thin">
        <color rgb="FF7F7F7F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thin"/>
      <top style="thin">
        <color rgb="FF7F7F7F"/>
      </top>
      <bottom>
        <color indexed="63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37" fillId="21" borderId="12" xfId="34" applyNumberFormat="1" applyBorder="1" applyAlignment="1">
      <alignment horizontal="center"/>
    </xf>
    <xf numFmtId="164" fontId="37" fillId="21" borderId="13" xfId="34" applyNumberFormat="1" applyBorder="1" applyAlignment="1">
      <alignment horizontal="center"/>
    </xf>
    <xf numFmtId="3" fontId="37" fillId="21" borderId="1" xfId="34" applyNumberFormat="1" applyBorder="1" applyAlignment="1">
      <alignment horizontal="center"/>
    </xf>
    <xf numFmtId="164" fontId="37" fillId="21" borderId="14" xfId="34" applyNumberFormat="1" applyBorder="1" applyAlignment="1">
      <alignment horizontal="center"/>
    </xf>
    <xf numFmtId="3" fontId="37" fillId="21" borderId="15" xfId="34" applyNumberFormat="1" applyBorder="1" applyAlignment="1">
      <alignment horizontal="center"/>
    </xf>
    <xf numFmtId="164" fontId="37" fillId="21" borderId="16" xfId="34" applyNumberFormat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0" fontId="7" fillId="0" borderId="17" xfId="0" applyFont="1" applyBorder="1" applyAlignment="1">
      <alignment horizontal="center"/>
    </xf>
    <xf numFmtId="4" fontId="7" fillId="0" borderId="18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3" fontId="37" fillId="21" borderId="1" xfId="34" applyNumberFormat="1" applyBorder="1" applyAlignment="1">
      <alignment/>
    </xf>
    <xf numFmtId="3" fontId="37" fillId="21" borderId="1" xfId="34" applyNumberFormat="1" applyBorder="1" applyAlignment="1">
      <alignment vertical="center"/>
    </xf>
    <xf numFmtId="10" fontId="37" fillId="21" borderId="1" xfId="34" applyNumberFormat="1" applyBorder="1" applyAlignment="1">
      <alignment vertical="center"/>
    </xf>
    <xf numFmtId="10" fontId="37" fillId="21" borderId="14" xfId="34" applyNumberFormat="1" applyBorder="1" applyAlignment="1">
      <alignment vertical="center"/>
    </xf>
    <xf numFmtId="4" fontId="37" fillId="21" borderId="1" xfId="34" applyNumberFormat="1" applyBorder="1" applyAlignment="1">
      <alignment vertical="center"/>
    </xf>
    <xf numFmtId="0" fontId="37" fillId="21" borderId="19" xfId="34" applyBorder="1" applyAlignment="1">
      <alignment horizontal="center" vertical="center" wrapText="1"/>
    </xf>
    <xf numFmtId="3" fontId="37" fillId="21" borderId="15" xfId="34" applyNumberFormat="1" applyBorder="1" applyAlignment="1">
      <alignment vertical="center"/>
    </xf>
    <xf numFmtId="10" fontId="37" fillId="21" borderId="15" xfId="34" applyNumberFormat="1" applyBorder="1" applyAlignment="1">
      <alignment vertical="center"/>
    </xf>
    <xf numFmtId="10" fontId="37" fillId="21" borderId="16" xfId="34" applyNumberFormat="1" applyBorder="1" applyAlignment="1">
      <alignment vertical="center"/>
    </xf>
    <xf numFmtId="0" fontId="7" fillId="0" borderId="20" xfId="0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/>
    </xf>
    <xf numFmtId="4" fontId="7" fillId="0" borderId="21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0" fontId="37" fillId="21" borderId="23" xfId="34" applyBorder="1" applyAlignment="1">
      <alignment horizontal="center"/>
    </xf>
    <xf numFmtId="4" fontId="37" fillId="21" borderId="1" xfId="34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24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0" fontId="37" fillId="21" borderId="28" xfId="34" applyBorder="1" applyAlignment="1">
      <alignment horizontal="center" vertical="center" wrapText="1"/>
    </xf>
    <xf numFmtId="4" fontId="37" fillId="21" borderId="29" xfId="34" applyNumberFormat="1" applyBorder="1" applyAlignment="1">
      <alignment horizontal="center" vertical="center"/>
    </xf>
    <xf numFmtId="166" fontId="37" fillId="21" borderId="14" xfId="34" applyNumberFormat="1" applyBorder="1" applyAlignment="1">
      <alignment horizontal="center"/>
    </xf>
    <xf numFmtId="166" fontId="37" fillId="21" borderId="16" xfId="34" applyNumberFormat="1" applyBorder="1" applyAlignment="1">
      <alignment horizontal="center"/>
    </xf>
    <xf numFmtId="0" fontId="51" fillId="0" borderId="0" xfId="0" applyFont="1" applyFill="1" applyAlignment="1">
      <alignment horizontal="left" vertical="center"/>
    </xf>
    <xf numFmtId="0" fontId="0" fillId="0" borderId="30" xfId="0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/>
    </xf>
    <xf numFmtId="4" fontId="7" fillId="0" borderId="31" xfId="0" applyNumberFormat="1" applyFont="1" applyFill="1" applyBorder="1" applyAlignment="1">
      <alignment/>
    </xf>
    <xf numFmtId="3" fontId="37" fillId="21" borderId="32" xfId="34" applyNumberFormat="1" applyBorder="1" applyAlignment="1">
      <alignment/>
    </xf>
    <xf numFmtId="4" fontId="37" fillId="21" borderId="32" xfId="34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37" fillId="21" borderId="33" xfId="34" applyBorder="1" applyAlignment="1">
      <alignment horizontal="center"/>
    </xf>
    <xf numFmtId="0" fontId="37" fillId="21" borderId="12" xfId="34" applyBorder="1" applyAlignment="1">
      <alignment horizontal="center"/>
    </xf>
    <xf numFmtId="0" fontId="37" fillId="21" borderId="28" xfId="34" applyBorder="1" applyAlignment="1">
      <alignment horizontal="center"/>
    </xf>
    <xf numFmtId="0" fontId="37" fillId="21" borderId="1" xfId="34" applyBorder="1" applyAlignment="1">
      <alignment horizontal="center"/>
    </xf>
    <xf numFmtId="0" fontId="37" fillId="21" borderId="33" xfId="34" applyBorder="1" applyAlignment="1">
      <alignment horizontal="center" vertical="center" wrapText="1"/>
    </xf>
    <xf numFmtId="0" fontId="37" fillId="21" borderId="28" xfId="34" applyBorder="1" applyAlignment="1">
      <alignment horizontal="center" vertical="center" wrapText="1"/>
    </xf>
    <xf numFmtId="0" fontId="37" fillId="21" borderId="34" xfId="34" applyBorder="1" applyAlignment="1">
      <alignment horizontal="center" vertical="center" wrapText="1"/>
    </xf>
    <xf numFmtId="0" fontId="37" fillId="21" borderId="12" xfId="34" applyBorder="1" applyAlignment="1">
      <alignment horizontal="center" vertical="center" wrapText="1"/>
    </xf>
    <xf numFmtId="0" fontId="37" fillId="21" borderId="1" xfId="34" applyBorder="1" applyAlignment="1">
      <alignment horizontal="center" vertical="center" wrapText="1"/>
    </xf>
    <xf numFmtId="0" fontId="37" fillId="21" borderId="29" xfId="34" applyBorder="1" applyAlignment="1">
      <alignment horizontal="center" vertical="center" wrapText="1"/>
    </xf>
    <xf numFmtId="3" fontId="37" fillId="21" borderId="12" xfId="34" applyNumberFormat="1" applyBorder="1" applyAlignment="1">
      <alignment horizontal="center" vertical="center" wrapText="1"/>
    </xf>
    <xf numFmtId="3" fontId="37" fillId="21" borderId="1" xfId="34" applyNumberFormat="1" applyBorder="1" applyAlignment="1">
      <alignment horizontal="center" vertical="center" wrapText="1"/>
    </xf>
    <xf numFmtId="3" fontId="37" fillId="21" borderId="29" xfId="34" applyNumberFormat="1" applyBorder="1" applyAlignment="1">
      <alignment horizontal="center" vertical="center" wrapText="1"/>
    </xf>
    <xf numFmtId="164" fontId="37" fillId="21" borderId="13" xfId="34" applyNumberFormat="1" applyBorder="1" applyAlignment="1">
      <alignment horizontal="center" vertical="center" wrapText="1"/>
    </xf>
    <xf numFmtId="164" fontId="37" fillId="21" borderId="14" xfId="34" applyNumberFormat="1" applyBorder="1" applyAlignment="1">
      <alignment horizontal="center" vertical="center" wrapText="1"/>
    </xf>
    <xf numFmtId="164" fontId="37" fillId="21" borderId="35" xfId="34" applyNumberFormat="1" applyBorder="1" applyAlignment="1">
      <alignment horizontal="center" vertical="center" wrapText="1"/>
    </xf>
    <xf numFmtId="0" fontId="37" fillId="21" borderId="19" xfId="34" applyBorder="1" applyAlignment="1">
      <alignment horizontal="center"/>
    </xf>
    <xf numFmtId="0" fontId="37" fillId="21" borderId="15" xfId="34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7" fillId="21" borderId="33" xfId="34" applyBorder="1" applyAlignment="1">
      <alignment horizontal="center" vertical="center"/>
    </xf>
    <xf numFmtId="0" fontId="37" fillId="21" borderId="28" xfId="34" applyBorder="1" applyAlignment="1">
      <alignment horizontal="center" vertical="center"/>
    </xf>
    <xf numFmtId="0" fontId="37" fillId="21" borderId="34" xfId="34" applyBorder="1" applyAlignment="1">
      <alignment horizontal="center" vertical="center"/>
    </xf>
    <xf numFmtId="4" fontId="37" fillId="21" borderId="12" xfId="34" applyNumberFormat="1" applyBorder="1" applyAlignment="1">
      <alignment horizontal="center" vertical="center"/>
    </xf>
    <xf numFmtId="4" fontId="37" fillId="21" borderId="12" xfId="34" applyNumberFormat="1" applyBorder="1" applyAlignment="1">
      <alignment horizontal="center" vertical="center" wrapText="1"/>
    </xf>
    <xf numFmtId="4" fontId="37" fillId="21" borderId="1" xfId="34" applyNumberFormat="1" applyBorder="1" applyAlignment="1">
      <alignment horizontal="center" vertical="center" wrapText="1"/>
    </xf>
    <xf numFmtId="4" fontId="37" fillId="21" borderId="29" xfId="34" applyNumberFormat="1" applyBorder="1" applyAlignment="1">
      <alignment horizontal="center" vertical="center" wrapText="1"/>
    </xf>
    <xf numFmtId="4" fontId="37" fillId="21" borderId="13" xfId="34" applyNumberFormat="1" applyBorder="1" applyAlignment="1">
      <alignment horizontal="center" vertical="center" wrapText="1"/>
    </xf>
    <xf numFmtId="4" fontId="37" fillId="21" borderId="14" xfId="34" applyNumberFormat="1" applyBorder="1" applyAlignment="1">
      <alignment horizontal="center" vertical="center" wrapText="1"/>
    </xf>
    <xf numFmtId="4" fontId="37" fillId="21" borderId="35" xfId="34" applyNumberFormat="1" applyBorder="1" applyAlignment="1">
      <alignment horizontal="center" vertical="center" wrapText="1"/>
    </xf>
    <xf numFmtId="4" fontId="37" fillId="21" borderId="1" xfId="34" applyNumberFormat="1" applyBorder="1" applyAlignment="1">
      <alignment horizontal="center" vertical="center"/>
    </xf>
    <xf numFmtId="4" fontId="37" fillId="21" borderId="1" xfId="34" applyNumberFormat="1" applyBorder="1" applyAlignment="1">
      <alignment horizontal="center" vertical="top" wrapText="1"/>
    </xf>
    <xf numFmtId="4" fontId="37" fillId="21" borderId="29" xfId="34" applyNumberFormat="1" applyBorder="1" applyAlignment="1">
      <alignment horizontal="center" vertical="top" wrapText="1"/>
    </xf>
    <xf numFmtId="4" fontId="37" fillId="21" borderId="29" xfId="34" applyNumberFormat="1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7" fillId="0" borderId="36" xfId="0" applyFont="1" applyBorder="1" applyAlignment="1">
      <alignment horizontal="center"/>
    </xf>
    <xf numFmtId="3" fontId="7" fillId="0" borderId="37" xfId="0" applyNumberFormat="1" applyFont="1" applyFill="1" applyBorder="1" applyAlignment="1">
      <alignment/>
    </xf>
    <xf numFmtId="4" fontId="7" fillId="0" borderId="37" xfId="0" applyNumberFormat="1" applyFont="1" applyFill="1" applyBorder="1" applyAlignment="1">
      <alignment/>
    </xf>
    <xf numFmtId="4" fontId="7" fillId="0" borderId="38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33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CDC84"/>
      <rgbColor rgb="003366FF"/>
      <rgbColor rgb="0033CCCC"/>
      <rgbColor rgb="0092D05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Ocurrencia Nacional Histórica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1964-2016</a:t>
            </a:r>
          </a:p>
        </c:rich>
      </c:tx>
      <c:layout>
        <c:manualLayout>
          <c:xMode val="factor"/>
          <c:yMode val="factor"/>
          <c:x val="0.0137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296"/>
          <c:w val="0.93225"/>
          <c:h val="0.60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0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3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4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5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4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5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4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Historico!$D$11:$D$63</c:f>
              <c:strCache/>
            </c:strRef>
          </c:cat>
          <c:val>
            <c:numRef>
              <c:f>Historico!$E$11:$E$63</c:f>
              <c:numCache/>
            </c:numRef>
          </c:val>
          <c:smooth val="0"/>
        </c:ser>
        <c:marker val="1"/>
        <c:axId val="1684254"/>
        <c:axId val="55841679"/>
      </c:lineChart>
      <c:catAx>
        <c:axId val="1684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Temporada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841679"/>
        <c:crossesAt val="0"/>
        <c:auto val="1"/>
        <c:lblOffset val="100"/>
        <c:tickLblSkip val="2"/>
        <c:noMultiLvlLbl val="0"/>
      </c:catAx>
      <c:valAx>
        <c:axId val="55841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425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Nacional Histórico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1964-2016</a:t>
            </a:r>
          </a:p>
        </c:rich>
      </c:tx>
      <c:layout>
        <c:manualLayout>
          <c:xMode val="factor"/>
          <c:yMode val="factor"/>
          <c:x val="0.0102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2695"/>
          <c:w val="0.9385"/>
          <c:h val="0.62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0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3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4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5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4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5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4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Historico!$D$11:$D$63</c:f>
              <c:strCache/>
            </c:strRef>
          </c:cat>
          <c:val>
            <c:numRef>
              <c:f>Historico!$F$11:$F$63</c:f>
              <c:numCache/>
            </c:numRef>
          </c:val>
          <c:smooth val="0"/>
        </c:ser>
        <c:marker val="1"/>
        <c:axId val="49910728"/>
        <c:axId val="19604489"/>
      </c:lineChart>
      <c:catAx>
        <c:axId val="49910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Temporada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04489"/>
        <c:crossesAt val="0"/>
        <c:auto val="1"/>
        <c:lblOffset val="100"/>
        <c:tickLblSkip val="2"/>
        <c:noMultiLvlLbl val="0"/>
      </c:catAx>
      <c:valAx>
        <c:axId val="19604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10728"/>
        <c:crossesAt val="1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Ocurrencia y Daño Incendios Forestales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Decenio 2007-2016</a:t>
            </a:r>
          </a:p>
        </c:rich>
      </c:tx>
      <c:layout>
        <c:manualLayout>
          <c:xMode val="factor"/>
          <c:yMode val="factor"/>
          <c:x val="0.0137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18275"/>
          <c:w val="0.8802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v>Ocurrencia</c:v>
          </c:tx>
          <c:spPr>
            <a:solidFill>
              <a:srgbClr val="E46C0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2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5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7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8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9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10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cat>
            <c:strRef>
              <c:f>Historico!$C$54:$C$63</c:f>
              <c:strCache/>
            </c:strRef>
          </c:cat>
          <c:val>
            <c:numRef>
              <c:f>Historico!$E$54:$E$63</c:f>
              <c:numCache/>
            </c:numRef>
          </c:val>
        </c:ser>
        <c:axId val="21841554"/>
        <c:axId val="50929571"/>
      </c:barChart>
      <c:lineChart>
        <c:grouping val="standard"/>
        <c:varyColors val="0"/>
        <c:ser>
          <c:idx val="0"/>
          <c:order val="1"/>
          <c:tx>
            <c:v>Daño</c:v>
          </c:tx>
          <c:spPr>
            <a:ln w="381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Historico!$C$54:$C$63</c:f>
              <c:strCache/>
            </c:strRef>
          </c:cat>
          <c:val>
            <c:numRef>
              <c:f>Historico!$F$54:$F$63</c:f>
              <c:numCache/>
            </c:numRef>
          </c:val>
          <c:smooth val="0"/>
        </c:ser>
        <c:axId val="26871164"/>
        <c:axId val="15437917"/>
      </c:lineChart>
      <c:catAx>
        <c:axId val="218415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29571"/>
        <c:crossesAt val="0"/>
        <c:auto val="0"/>
        <c:lblOffset val="100"/>
        <c:tickLblSkip val="1"/>
        <c:noMultiLvlLbl val="0"/>
      </c:catAx>
      <c:valAx>
        <c:axId val="50929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1841554"/>
        <c:crossesAt val="1"/>
        <c:crossBetween val="between"/>
        <c:dispUnits/>
      </c:valAx>
      <c:catAx>
        <c:axId val="26871164"/>
        <c:scaling>
          <c:orientation val="minMax"/>
        </c:scaling>
        <c:axPos val="b"/>
        <c:delete val="1"/>
        <c:majorTickMark val="out"/>
        <c:minorTickMark val="none"/>
        <c:tickLblPos val="nextTo"/>
        <c:crossAx val="15437917"/>
        <c:crossesAt val="0"/>
        <c:auto val="0"/>
        <c:lblOffset val="100"/>
        <c:tickLblSkip val="1"/>
        <c:noMultiLvlLbl val="0"/>
      </c:catAx>
      <c:valAx>
        <c:axId val="15437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Superficie  Afectada (ha)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871164"/>
        <c:crosses val="max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175"/>
          <c:y val="0.90575"/>
          <c:w val="0.4975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Porcentaje de Daño Nacional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Promedio Quinquenio 2012-2016</a:t>
            </a:r>
          </a:p>
        </c:rich>
      </c:tx>
      <c:layout>
        <c:manualLayout>
          <c:xMode val="factor"/>
          <c:yMode val="factor"/>
          <c:x val="-0.04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22025"/>
          <c:w val="0.8977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C050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79646"/>
              </a:solidFill>
              <a:ln w="3175">
                <a:solidFill>
                  <a:srgbClr val="C0504D"/>
                </a:solidFill>
              </a:ln>
            </c:spPr>
          </c:dPt>
          <c:dPt>
            <c:idx val="9"/>
            <c:invertIfNegative val="0"/>
            <c:spPr>
              <a:solidFill>
                <a:srgbClr val="F79646"/>
              </a:solidFill>
              <a:ln w="3175">
                <a:solidFill>
                  <a:srgbClr val="C0504D"/>
                </a:solidFill>
              </a:ln>
            </c:spPr>
          </c:dPt>
          <c:dPt>
            <c:idx val="10"/>
            <c:invertIfNegative val="0"/>
            <c:spPr>
              <a:solidFill>
                <a:srgbClr val="F79646"/>
              </a:solidFill>
              <a:ln w="3175">
                <a:solidFill>
                  <a:srgbClr val="C0504D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'Historico ocurrencia+daño'!$C$8:$N$11</c:f>
              <c:multiLvlStrCache/>
            </c:multiLvlStrRef>
          </c:cat>
          <c:val>
            <c:numRef>
              <c:f>'Historico ocurrencia+daño'!$C$50:$N$50</c:f>
              <c:numCache/>
            </c:numRef>
          </c:val>
        </c:ser>
        <c:axId val="53226118"/>
        <c:axId val="60301367"/>
      </c:barChart>
      <c:catAx>
        <c:axId val="5322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Tipo de Daño</a:t>
                </a:r>
              </a:p>
            </c:rich>
          </c:tx>
          <c:layout>
            <c:manualLayout>
              <c:xMode val="factor"/>
              <c:yMode val="factor"/>
              <c:x val="-0.06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01367"/>
        <c:crossesAt val="0"/>
        <c:auto val="1"/>
        <c:lblOffset val="100"/>
        <c:tickLblSkip val="1"/>
        <c:noMultiLvlLbl val="0"/>
      </c:catAx>
      <c:valAx>
        <c:axId val="60301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Daño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26118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Daño Nacional en Hectáreas
Promedio Decenio 2007-2016</a:t>
            </a:r>
          </a:p>
        </c:rich>
      </c:tx>
      <c:layout>
        <c:manualLayout>
          <c:xMode val="factor"/>
          <c:yMode val="factor"/>
          <c:x val="-0.0422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24475"/>
          <c:w val="0.902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C050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'Historico ocurrencia+daño'!$C$8:$N$11</c:f>
              <c:multiLvlStrCache/>
            </c:multiLvlStrRef>
          </c:cat>
          <c:val>
            <c:numRef>
              <c:f>'Historico ocurrencia+daño'!$C$48:$N$48</c:f>
              <c:numCache/>
            </c:numRef>
          </c:val>
        </c:ser>
        <c:axId val="39923632"/>
        <c:axId val="28743985"/>
      </c:barChart>
      <c:catAx>
        <c:axId val="39923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Tipo de Daño</a:t>
                </a:r>
              </a:p>
            </c:rich>
          </c:tx>
          <c:layout>
            <c:manualLayout>
              <c:xMode val="factor"/>
              <c:yMode val="factor"/>
              <c:x val="-0.059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43985"/>
        <c:crossesAt val="0"/>
        <c:auto val="1"/>
        <c:lblOffset val="100"/>
        <c:tickLblSkip val="1"/>
        <c:noMultiLvlLbl val="0"/>
      </c:catAx>
      <c:valAx>
        <c:axId val="28743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Daño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23632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0.1435</cdr:x>
      <cdr:y>0.81225</cdr:y>
    </cdr:from>
    <cdr:to>
      <cdr:x>0.147</cdr:x>
      <cdr:y>0.8455</cdr:y>
    </cdr:to>
    <cdr:sp>
      <cdr:nvSpPr>
        <cdr:cNvPr id="1" name="Text Box 1"/>
        <cdr:cNvSpPr txBox="1">
          <a:spLocks noChangeArrowheads="1"/>
        </cdr:cNvSpPr>
      </cdr:nvSpPr>
      <cdr:spPr>
        <a:xfrm>
          <a:off x="800100" y="3590925"/>
          <a:ext cx="19050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0.81225</cdr:y>
    </cdr:from>
    <cdr:to>
      <cdr:x>0.147</cdr:x>
      <cdr:y>0.8455</cdr:y>
    </cdr:to>
    <cdr:sp>
      <cdr:nvSpPr>
        <cdr:cNvPr id="2" name="Text Box 2"/>
        <cdr:cNvSpPr txBox="1">
          <a:spLocks noChangeArrowheads="1"/>
        </cdr:cNvSpPr>
      </cdr:nvSpPr>
      <cdr:spPr>
        <a:xfrm>
          <a:off x="800100" y="3590925"/>
          <a:ext cx="19050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0.81225</cdr:y>
    </cdr:from>
    <cdr:to>
      <cdr:x>0.147</cdr:x>
      <cdr:y>0.8455</cdr:y>
    </cdr:to>
    <cdr:sp>
      <cdr:nvSpPr>
        <cdr:cNvPr id="3" name="Text Box 3"/>
        <cdr:cNvSpPr txBox="1">
          <a:spLocks noChangeArrowheads="1"/>
        </cdr:cNvSpPr>
      </cdr:nvSpPr>
      <cdr:spPr>
        <a:xfrm>
          <a:off x="800100" y="3590925"/>
          <a:ext cx="19050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0.81225</cdr:y>
    </cdr:from>
    <cdr:to>
      <cdr:x>0.147</cdr:x>
      <cdr:y>0.8455</cdr:y>
    </cdr:to>
    <cdr:sp>
      <cdr:nvSpPr>
        <cdr:cNvPr id="4" name="Text Box 4"/>
        <cdr:cNvSpPr txBox="1">
          <a:spLocks noChangeArrowheads="1"/>
        </cdr:cNvSpPr>
      </cdr:nvSpPr>
      <cdr:spPr>
        <a:xfrm>
          <a:off x="800100" y="3590925"/>
          <a:ext cx="19050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0.81225</cdr:y>
    </cdr:from>
    <cdr:to>
      <cdr:x>0.147</cdr:x>
      <cdr:y>0.8455</cdr:y>
    </cdr:to>
    <cdr:sp>
      <cdr:nvSpPr>
        <cdr:cNvPr id="5" name="Text Box 5"/>
        <cdr:cNvSpPr txBox="1">
          <a:spLocks noChangeArrowheads="1"/>
        </cdr:cNvSpPr>
      </cdr:nvSpPr>
      <cdr:spPr>
        <a:xfrm>
          <a:off x="800100" y="3590925"/>
          <a:ext cx="19050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0.81225</cdr:y>
    </cdr:from>
    <cdr:to>
      <cdr:x>0.147</cdr:x>
      <cdr:y>0.8455</cdr:y>
    </cdr:to>
    <cdr:sp>
      <cdr:nvSpPr>
        <cdr:cNvPr id="6" name="Text Box 6"/>
        <cdr:cNvSpPr txBox="1">
          <a:spLocks noChangeArrowheads="1"/>
        </cdr:cNvSpPr>
      </cdr:nvSpPr>
      <cdr:spPr>
        <a:xfrm>
          <a:off x="800100" y="3590925"/>
          <a:ext cx="19050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0.81225</cdr:y>
    </cdr:from>
    <cdr:to>
      <cdr:x>0.147</cdr:x>
      <cdr:y>0.8455</cdr:y>
    </cdr:to>
    <cdr:sp>
      <cdr:nvSpPr>
        <cdr:cNvPr id="7" name="Text Box 7"/>
        <cdr:cNvSpPr txBox="1">
          <a:spLocks noChangeArrowheads="1"/>
        </cdr:cNvSpPr>
      </cdr:nvSpPr>
      <cdr:spPr>
        <a:xfrm>
          <a:off x="800100" y="3590925"/>
          <a:ext cx="19050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0.81225</cdr:y>
    </cdr:from>
    <cdr:to>
      <cdr:x>0.147</cdr:x>
      <cdr:y>0.8455</cdr:y>
    </cdr:to>
    <cdr:sp>
      <cdr:nvSpPr>
        <cdr:cNvPr id="8" name="Text Box 8"/>
        <cdr:cNvSpPr txBox="1">
          <a:spLocks noChangeArrowheads="1"/>
        </cdr:cNvSpPr>
      </cdr:nvSpPr>
      <cdr:spPr>
        <a:xfrm>
          <a:off x="800100" y="3590925"/>
          <a:ext cx="19050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0.81225</cdr:y>
    </cdr:from>
    <cdr:to>
      <cdr:x>0.147</cdr:x>
      <cdr:y>0.8455</cdr:y>
    </cdr:to>
    <cdr:sp>
      <cdr:nvSpPr>
        <cdr:cNvPr id="9" name="Text Box 9"/>
        <cdr:cNvSpPr txBox="1">
          <a:spLocks noChangeArrowheads="1"/>
        </cdr:cNvSpPr>
      </cdr:nvSpPr>
      <cdr:spPr>
        <a:xfrm>
          <a:off x="800100" y="3590925"/>
          <a:ext cx="19050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0.81225</cdr:y>
    </cdr:from>
    <cdr:to>
      <cdr:x>0.147</cdr:x>
      <cdr:y>0.8455</cdr:y>
    </cdr:to>
    <cdr:sp>
      <cdr:nvSpPr>
        <cdr:cNvPr id="10" name="Text Box 10"/>
        <cdr:cNvSpPr txBox="1">
          <a:spLocks noChangeArrowheads="1"/>
        </cdr:cNvSpPr>
      </cdr:nvSpPr>
      <cdr:spPr>
        <a:xfrm>
          <a:off x="800100" y="3590925"/>
          <a:ext cx="19050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0.81225</cdr:y>
    </cdr:from>
    <cdr:to>
      <cdr:x>0.147</cdr:x>
      <cdr:y>0.8455</cdr:y>
    </cdr:to>
    <cdr:sp>
      <cdr:nvSpPr>
        <cdr:cNvPr id="11" name="Text Box 11"/>
        <cdr:cNvSpPr txBox="1">
          <a:spLocks noChangeArrowheads="1"/>
        </cdr:cNvSpPr>
      </cdr:nvSpPr>
      <cdr:spPr>
        <a:xfrm>
          <a:off x="800100" y="3590925"/>
          <a:ext cx="19050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4</xdr:row>
      <xdr:rowOff>28575</xdr:rowOff>
    </xdr:from>
    <xdr:to>
      <xdr:col>17</xdr:col>
      <xdr:colOff>723900</xdr:colOff>
      <xdr:row>20</xdr:row>
      <xdr:rowOff>66675</xdr:rowOff>
    </xdr:to>
    <xdr:graphicFrame>
      <xdr:nvGraphicFramePr>
        <xdr:cNvPr id="1" name="Gráfico 1"/>
        <xdr:cNvGraphicFramePr/>
      </xdr:nvGraphicFramePr>
      <xdr:xfrm>
        <a:off x="8915400" y="676275"/>
        <a:ext cx="55911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466725</xdr:colOff>
      <xdr:row>21</xdr:row>
      <xdr:rowOff>38100</xdr:rowOff>
    </xdr:from>
    <xdr:to>
      <xdr:col>17</xdr:col>
      <xdr:colOff>733425</xdr:colOff>
      <xdr:row>39</xdr:row>
      <xdr:rowOff>104775</xdr:rowOff>
    </xdr:to>
    <xdr:graphicFrame>
      <xdr:nvGraphicFramePr>
        <xdr:cNvPr id="2" name="Gráfico 2"/>
        <xdr:cNvGraphicFramePr/>
      </xdr:nvGraphicFramePr>
      <xdr:xfrm>
        <a:off x="8915400" y="3638550"/>
        <a:ext cx="56007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438150</xdr:colOff>
      <xdr:row>40</xdr:row>
      <xdr:rowOff>142875</xdr:rowOff>
    </xdr:from>
    <xdr:to>
      <xdr:col>17</xdr:col>
      <xdr:colOff>685800</xdr:colOff>
      <xdr:row>67</xdr:row>
      <xdr:rowOff>85725</xdr:rowOff>
    </xdr:to>
    <xdr:graphicFrame>
      <xdr:nvGraphicFramePr>
        <xdr:cNvPr id="3" name="Gráfico 3"/>
        <xdr:cNvGraphicFramePr/>
      </xdr:nvGraphicFramePr>
      <xdr:xfrm>
        <a:off x="8886825" y="6819900"/>
        <a:ext cx="5581650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57</xdr:row>
      <xdr:rowOff>38100</xdr:rowOff>
    </xdr:from>
    <xdr:to>
      <xdr:col>13</xdr:col>
      <xdr:colOff>685800</xdr:colOff>
      <xdr:row>84</xdr:row>
      <xdr:rowOff>123825</xdr:rowOff>
    </xdr:to>
    <xdr:graphicFrame>
      <xdr:nvGraphicFramePr>
        <xdr:cNvPr id="1" name="Gráfico 1"/>
        <xdr:cNvGraphicFramePr/>
      </xdr:nvGraphicFramePr>
      <xdr:xfrm>
        <a:off x="1419225" y="10325100"/>
        <a:ext cx="93916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87</xdr:row>
      <xdr:rowOff>152400</xdr:rowOff>
    </xdr:from>
    <xdr:to>
      <xdr:col>13</xdr:col>
      <xdr:colOff>638175</xdr:colOff>
      <xdr:row>117</xdr:row>
      <xdr:rowOff>28575</xdr:rowOff>
    </xdr:to>
    <xdr:graphicFrame>
      <xdr:nvGraphicFramePr>
        <xdr:cNvPr id="2" name="Gráfico 2"/>
        <xdr:cNvGraphicFramePr/>
      </xdr:nvGraphicFramePr>
      <xdr:xfrm>
        <a:off x="1419225" y="15297150"/>
        <a:ext cx="93440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15.140625" style="0" customWidth="1"/>
    <col min="3" max="3" width="14.00390625" style="0" customWidth="1"/>
    <col min="4" max="4" width="21.28125" style="0" customWidth="1"/>
    <col min="5" max="5" width="12.28125" style="0" customWidth="1"/>
    <col min="6" max="7" width="13.28125" style="0" customWidth="1"/>
    <col min="8" max="9" width="11.421875" style="51" customWidth="1"/>
  </cols>
  <sheetData>
    <row r="1" spans="2:12" ht="12.75">
      <c r="B1" s="1" t="s">
        <v>0</v>
      </c>
      <c r="L1" s="1" t="s">
        <v>0</v>
      </c>
    </row>
    <row r="2" spans="2:12" ht="12.75">
      <c r="B2" s="1" t="s">
        <v>94</v>
      </c>
      <c r="G2" s="3"/>
      <c r="L2" s="1" t="s">
        <v>94</v>
      </c>
    </row>
    <row r="3" spans="2:12" ht="12.75">
      <c r="B3" s="1" t="s">
        <v>98</v>
      </c>
      <c r="L3" s="1" t="s">
        <v>98</v>
      </c>
    </row>
    <row r="4" ht="12.75">
      <c r="L4" s="4"/>
    </row>
    <row r="5" spans="2:7" ht="15.75">
      <c r="B5" s="83" t="s">
        <v>1</v>
      </c>
      <c r="C5" s="83"/>
      <c r="D5" s="83"/>
      <c r="E5" s="83"/>
      <c r="F5" s="83"/>
      <c r="G5" s="83"/>
    </row>
    <row r="6" spans="2:7" ht="15.75">
      <c r="B6" s="83" t="s">
        <v>99</v>
      </c>
      <c r="C6" s="83"/>
      <c r="D6" s="83"/>
      <c r="E6" s="83"/>
      <c r="F6" s="83"/>
      <c r="G6" s="83"/>
    </row>
    <row r="7" spans="2:7" ht="15">
      <c r="B7" s="5"/>
      <c r="E7" s="6"/>
      <c r="F7" s="6"/>
      <c r="G7" s="7"/>
    </row>
    <row r="8" spans="2:7" ht="13.5" customHeight="1">
      <c r="B8" s="88" t="s">
        <v>3</v>
      </c>
      <c r="C8" s="91" t="s">
        <v>89</v>
      </c>
      <c r="D8" s="91" t="s">
        <v>4</v>
      </c>
      <c r="E8" s="94" t="s">
        <v>91</v>
      </c>
      <c r="F8" s="94" t="s">
        <v>69</v>
      </c>
      <c r="G8" s="97" t="s">
        <v>90</v>
      </c>
    </row>
    <row r="9" spans="2:7" ht="12.75" customHeight="1">
      <c r="B9" s="89"/>
      <c r="C9" s="92"/>
      <c r="D9" s="92"/>
      <c r="E9" s="95"/>
      <c r="F9" s="95"/>
      <c r="G9" s="98"/>
    </row>
    <row r="10" spans="2:7" ht="19.5" customHeight="1">
      <c r="B10" s="90"/>
      <c r="C10" s="93"/>
      <c r="D10" s="93"/>
      <c r="E10" s="96"/>
      <c r="F10" s="96"/>
      <c r="G10" s="99"/>
    </row>
    <row r="11" spans="2:7" ht="12.75">
      <c r="B11" s="59">
        <v>1</v>
      </c>
      <c r="C11" s="15" t="s">
        <v>5</v>
      </c>
      <c r="D11" s="15">
        <v>64</v>
      </c>
      <c r="E11" s="16">
        <v>435</v>
      </c>
      <c r="F11" s="16">
        <v>19600</v>
      </c>
      <c r="G11" s="60">
        <f aca="true" t="shared" si="0" ref="G11:G42">(F11/E11)</f>
        <v>45.05747126436781</v>
      </c>
    </row>
    <row r="12" spans="2:7" ht="12.75">
      <c r="B12" s="61">
        <v>2</v>
      </c>
      <c r="C12" s="17" t="s">
        <v>6</v>
      </c>
      <c r="D12" s="17">
        <v>65</v>
      </c>
      <c r="E12" s="18">
        <v>269</v>
      </c>
      <c r="F12" s="18">
        <v>17200</v>
      </c>
      <c r="G12" s="62">
        <f t="shared" si="0"/>
        <v>63.940520446096656</v>
      </c>
    </row>
    <row r="13" spans="2:7" ht="12.75">
      <c r="B13" s="61">
        <v>3</v>
      </c>
      <c r="C13" s="17" t="s">
        <v>7</v>
      </c>
      <c r="D13" s="17">
        <v>66</v>
      </c>
      <c r="E13" s="18">
        <v>396</v>
      </c>
      <c r="F13" s="18">
        <v>19900</v>
      </c>
      <c r="G13" s="62">
        <f t="shared" si="0"/>
        <v>50.25252525252525</v>
      </c>
    </row>
    <row r="14" spans="2:7" ht="12.75">
      <c r="B14" s="61">
        <v>4</v>
      </c>
      <c r="C14" s="17" t="s">
        <v>8</v>
      </c>
      <c r="D14" s="17">
        <v>67</v>
      </c>
      <c r="E14" s="18">
        <v>307</v>
      </c>
      <c r="F14" s="18">
        <v>15820</v>
      </c>
      <c r="G14" s="62">
        <f t="shared" si="0"/>
        <v>51.530944625407166</v>
      </c>
    </row>
    <row r="15" spans="2:7" ht="12.75">
      <c r="B15" s="61">
        <v>5</v>
      </c>
      <c r="C15" s="17" t="s">
        <v>9</v>
      </c>
      <c r="D15" s="17">
        <v>68</v>
      </c>
      <c r="E15" s="18">
        <v>507</v>
      </c>
      <c r="F15" s="18">
        <v>61314</v>
      </c>
      <c r="G15" s="62">
        <f t="shared" si="0"/>
        <v>120.93491124260355</v>
      </c>
    </row>
    <row r="16" spans="2:7" ht="12.75">
      <c r="B16" s="61">
        <v>6</v>
      </c>
      <c r="C16" s="17" t="s">
        <v>10</v>
      </c>
      <c r="D16" s="17">
        <v>69</v>
      </c>
      <c r="E16" s="18">
        <v>807</v>
      </c>
      <c r="F16" s="18">
        <v>34747</v>
      </c>
      <c r="G16" s="62">
        <f t="shared" si="0"/>
        <v>43.05700123915737</v>
      </c>
    </row>
    <row r="17" spans="2:7" ht="12.75">
      <c r="B17" s="61">
        <v>7</v>
      </c>
      <c r="C17" s="17" t="s">
        <v>11</v>
      </c>
      <c r="D17" s="17">
        <v>70</v>
      </c>
      <c r="E17" s="18">
        <v>551</v>
      </c>
      <c r="F17" s="18">
        <v>16725</v>
      </c>
      <c r="G17" s="62">
        <f t="shared" si="0"/>
        <v>30.353901996370237</v>
      </c>
    </row>
    <row r="18" spans="2:7" ht="12.75">
      <c r="B18" s="61">
        <v>8</v>
      </c>
      <c r="C18" s="17" t="s">
        <v>12</v>
      </c>
      <c r="D18" s="17">
        <v>71</v>
      </c>
      <c r="E18" s="18">
        <v>669</v>
      </c>
      <c r="F18" s="18">
        <v>22603</v>
      </c>
      <c r="G18" s="62">
        <f t="shared" si="0"/>
        <v>33.78624813153961</v>
      </c>
    </row>
    <row r="19" spans="2:7" ht="12.75">
      <c r="B19" s="61">
        <v>9</v>
      </c>
      <c r="C19" s="17" t="s">
        <v>13</v>
      </c>
      <c r="D19" s="17">
        <v>72</v>
      </c>
      <c r="E19" s="18">
        <v>1172</v>
      </c>
      <c r="F19" s="18">
        <v>81570</v>
      </c>
      <c r="G19" s="62">
        <f t="shared" si="0"/>
        <v>69.59897610921502</v>
      </c>
    </row>
    <row r="20" spans="2:7" ht="12.75">
      <c r="B20" s="61">
        <v>10</v>
      </c>
      <c r="C20" s="17" t="s">
        <v>14</v>
      </c>
      <c r="D20" s="17">
        <v>73</v>
      </c>
      <c r="E20" s="18">
        <v>1214</v>
      </c>
      <c r="F20" s="18">
        <v>42763</v>
      </c>
      <c r="G20" s="62">
        <f t="shared" si="0"/>
        <v>35.22487644151565</v>
      </c>
    </row>
    <row r="21" spans="2:7" ht="12.75">
      <c r="B21" s="61">
        <v>11</v>
      </c>
      <c r="C21" s="17" t="s">
        <v>15</v>
      </c>
      <c r="D21" s="17">
        <v>74</v>
      </c>
      <c r="E21" s="18">
        <v>1332</v>
      </c>
      <c r="F21" s="18">
        <v>19162</v>
      </c>
      <c r="G21" s="62">
        <f t="shared" si="0"/>
        <v>14.385885885885886</v>
      </c>
    </row>
    <row r="22" spans="2:7" ht="12.75">
      <c r="B22" s="61">
        <v>12</v>
      </c>
      <c r="C22" s="17" t="s">
        <v>16</v>
      </c>
      <c r="D22" s="17">
        <v>75</v>
      </c>
      <c r="E22" s="18">
        <v>1630</v>
      </c>
      <c r="F22" s="18">
        <v>9604</v>
      </c>
      <c r="G22" s="62">
        <f t="shared" si="0"/>
        <v>5.8920245398773</v>
      </c>
    </row>
    <row r="23" spans="2:7" ht="12.75">
      <c r="B23" s="61">
        <v>13</v>
      </c>
      <c r="C23" s="17" t="s">
        <v>17</v>
      </c>
      <c r="D23" s="17">
        <v>76</v>
      </c>
      <c r="E23" s="18">
        <v>2785</v>
      </c>
      <c r="F23" s="18">
        <v>24266</v>
      </c>
      <c r="G23" s="62">
        <f t="shared" si="0"/>
        <v>8.71310592459605</v>
      </c>
    </row>
    <row r="24" spans="2:9" ht="12.75">
      <c r="B24" s="61">
        <v>14</v>
      </c>
      <c r="C24" s="17" t="s">
        <v>18</v>
      </c>
      <c r="D24" s="17">
        <v>77</v>
      </c>
      <c r="E24" s="18">
        <v>1909</v>
      </c>
      <c r="F24" s="18">
        <v>26458</v>
      </c>
      <c r="G24" s="62">
        <f t="shared" si="0"/>
        <v>13.859612362493452</v>
      </c>
      <c r="I24" s="52"/>
    </row>
    <row r="25" spans="2:9" ht="12.75">
      <c r="B25" s="61">
        <v>15</v>
      </c>
      <c r="C25" s="17" t="s">
        <v>19</v>
      </c>
      <c r="D25" s="17">
        <v>78</v>
      </c>
      <c r="E25" s="18">
        <v>3380</v>
      </c>
      <c r="F25" s="18">
        <v>29963</v>
      </c>
      <c r="G25" s="62">
        <f t="shared" si="0"/>
        <v>8.864792899408284</v>
      </c>
      <c r="I25" s="52"/>
    </row>
    <row r="26" spans="2:9" ht="12.75">
      <c r="B26" s="61">
        <v>16</v>
      </c>
      <c r="C26" s="17" t="s">
        <v>20</v>
      </c>
      <c r="D26" s="17">
        <v>79</v>
      </c>
      <c r="E26" s="18">
        <v>4718</v>
      </c>
      <c r="F26" s="18">
        <v>76215</v>
      </c>
      <c r="G26" s="62">
        <f t="shared" si="0"/>
        <v>16.154090716405257</v>
      </c>
      <c r="I26" s="52"/>
    </row>
    <row r="27" spans="2:9" ht="12.75">
      <c r="B27" s="61">
        <v>17</v>
      </c>
      <c r="C27" s="17" t="s">
        <v>21</v>
      </c>
      <c r="D27" s="17">
        <v>80</v>
      </c>
      <c r="E27" s="18">
        <v>2977</v>
      </c>
      <c r="F27" s="18">
        <v>22535</v>
      </c>
      <c r="G27" s="62">
        <f t="shared" si="0"/>
        <v>7.569701041316762</v>
      </c>
      <c r="I27" s="52"/>
    </row>
    <row r="28" spans="2:9" ht="12.75">
      <c r="B28" s="61">
        <v>18</v>
      </c>
      <c r="C28" s="17" t="s">
        <v>22</v>
      </c>
      <c r="D28" s="17">
        <v>81</v>
      </c>
      <c r="E28" s="18">
        <v>4197</v>
      </c>
      <c r="F28" s="18">
        <v>32056</v>
      </c>
      <c r="G28" s="62">
        <f t="shared" si="0"/>
        <v>7.637836549916607</v>
      </c>
      <c r="I28" s="52"/>
    </row>
    <row r="29" spans="2:9" ht="12.75">
      <c r="B29" s="61">
        <v>19</v>
      </c>
      <c r="C29" s="17" t="s">
        <v>23</v>
      </c>
      <c r="D29" s="17">
        <v>82</v>
      </c>
      <c r="E29" s="18">
        <v>4520</v>
      </c>
      <c r="F29" s="18">
        <v>26842</v>
      </c>
      <c r="G29" s="62">
        <f t="shared" si="0"/>
        <v>5.938495575221239</v>
      </c>
      <c r="I29" s="52"/>
    </row>
    <row r="30" spans="2:9" ht="12.75">
      <c r="B30" s="61">
        <v>20</v>
      </c>
      <c r="C30" s="17" t="s">
        <v>24</v>
      </c>
      <c r="D30" s="17">
        <v>83</v>
      </c>
      <c r="E30" s="18">
        <v>4782</v>
      </c>
      <c r="F30" s="18">
        <v>45748</v>
      </c>
      <c r="G30" s="62">
        <f t="shared" si="0"/>
        <v>9.566708490171477</v>
      </c>
      <c r="I30" s="52"/>
    </row>
    <row r="31" spans="2:9" ht="12.75">
      <c r="B31" s="61">
        <v>21</v>
      </c>
      <c r="C31" s="17" t="s">
        <v>25</v>
      </c>
      <c r="D31" s="17">
        <v>84</v>
      </c>
      <c r="E31" s="18">
        <v>6252</v>
      </c>
      <c r="F31" s="18">
        <v>80191</v>
      </c>
      <c r="G31" s="62">
        <f t="shared" si="0"/>
        <v>12.826455534229046</v>
      </c>
      <c r="I31" s="52"/>
    </row>
    <row r="32" spans="2:9" ht="12.75">
      <c r="B32" s="61">
        <v>22</v>
      </c>
      <c r="C32" s="17" t="s">
        <v>26</v>
      </c>
      <c r="D32" s="17">
        <v>85</v>
      </c>
      <c r="E32" s="18">
        <v>5223</v>
      </c>
      <c r="F32" s="18">
        <v>47572</v>
      </c>
      <c r="G32" s="62">
        <f t="shared" si="0"/>
        <v>9.108175378135172</v>
      </c>
      <c r="I32" s="52"/>
    </row>
    <row r="33" spans="2:9" ht="12.75">
      <c r="B33" s="61">
        <v>23</v>
      </c>
      <c r="C33" s="17" t="s">
        <v>27</v>
      </c>
      <c r="D33" s="17">
        <v>86</v>
      </c>
      <c r="E33" s="18">
        <v>5421</v>
      </c>
      <c r="F33" s="18">
        <v>67414</v>
      </c>
      <c r="G33" s="62">
        <f t="shared" si="0"/>
        <v>12.435712968087069</v>
      </c>
      <c r="I33" s="52"/>
    </row>
    <row r="34" spans="2:9" ht="12.75">
      <c r="B34" s="61">
        <v>24</v>
      </c>
      <c r="C34" s="17" t="s">
        <v>28</v>
      </c>
      <c r="D34" s="17">
        <v>87</v>
      </c>
      <c r="E34" s="18">
        <v>5195</v>
      </c>
      <c r="F34" s="18">
        <v>97055</v>
      </c>
      <c r="G34" s="62">
        <f t="shared" si="0"/>
        <v>18.682386910490855</v>
      </c>
      <c r="I34" s="52"/>
    </row>
    <row r="35" spans="2:9" ht="12.75">
      <c r="B35" s="61">
        <v>25</v>
      </c>
      <c r="C35" s="17" t="s">
        <v>29</v>
      </c>
      <c r="D35" s="17">
        <v>88</v>
      </c>
      <c r="E35" s="18">
        <v>5202</v>
      </c>
      <c r="F35" s="18">
        <v>85836.6</v>
      </c>
      <c r="G35" s="62">
        <f t="shared" si="0"/>
        <v>16.50069204152249</v>
      </c>
      <c r="I35" s="53"/>
    </row>
    <row r="36" spans="2:9" ht="12.75">
      <c r="B36" s="61">
        <v>26</v>
      </c>
      <c r="C36" s="17" t="s">
        <v>30</v>
      </c>
      <c r="D36" s="17">
        <v>89</v>
      </c>
      <c r="E36" s="18">
        <v>5245</v>
      </c>
      <c r="F36" s="18">
        <v>88062</v>
      </c>
      <c r="G36" s="62">
        <f t="shared" si="0"/>
        <v>16.78970448045758</v>
      </c>
      <c r="H36" s="53"/>
      <c r="I36" s="52"/>
    </row>
    <row r="37" spans="2:10" ht="12.75">
      <c r="B37" s="61">
        <v>27</v>
      </c>
      <c r="C37" s="19" t="s">
        <v>31</v>
      </c>
      <c r="D37" s="19">
        <v>90</v>
      </c>
      <c r="E37" s="20">
        <v>4116</v>
      </c>
      <c r="F37" s="20">
        <v>25545</v>
      </c>
      <c r="G37" s="63">
        <f t="shared" si="0"/>
        <v>6.206268221574344</v>
      </c>
      <c r="H37" s="54"/>
      <c r="I37" s="55"/>
      <c r="J37" s="3"/>
    </row>
    <row r="38" spans="2:10" ht="12.75">
      <c r="B38" s="61">
        <v>28</v>
      </c>
      <c r="C38" s="19" t="s">
        <v>32</v>
      </c>
      <c r="D38" s="19">
        <v>91</v>
      </c>
      <c r="E38" s="20">
        <v>5194</v>
      </c>
      <c r="F38" s="20">
        <v>50273</v>
      </c>
      <c r="G38" s="63">
        <f t="shared" si="0"/>
        <v>9.679052753176743</v>
      </c>
      <c r="H38" s="56"/>
      <c r="I38" s="57"/>
      <c r="J38" s="3"/>
    </row>
    <row r="39" spans="2:10" ht="12.75">
      <c r="B39" s="61">
        <v>29</v>
      </c>
      <c r="C39" s="19" t="s">
        <v>33</v>
      </c>
      <c r="D39" s="19">
        <v>92</v>
      </c>
      <c r="E39" s="20">
        <v>4788</v>
      </c>
      <c r="F39" s="20">
        <v>24224</v>
      </c>
      <c r="G39" s="63">
        <f t="shared" si="0"/>
        <v>5.059314954051796</v>
      </c>
      <c r="H39" s="56"/>
      <c r="I39" s="57"/>
      <c r="J39" s="3"/>
    </row>
    <row r="40" spans="2:10" ht="12.75">
      <c r="B40" s="61">
        <v>30</v>
      </c>
      <c r="C40" s="19" t="s">
        <v>34</v>
      </c>
      <c r="D40" s="19">
        <v>93</v>
      </c>
      <c r="E40" s="20">
        <v>6118</v>
      </c>
      <c r="F40" s="20">
        <v>49981</v>
      </c>
      <c r="G40" s="63">
        <f t="shared" si="0"/>
        <v>8.16949983654789</v>
      </c>
      <c r="H40" s="56"/>
      <c r="I40" s="57"/>
      <c r="J40" s="3"/>
    </row>
    <row r="41" spans="2:10" ht="12.75">
      <c r="B41" s="61">
        <v>31</v>
      </c>
      <c r="C41" s="19" t="s">
        <v>35</v>
      </c>
      <c r="D41" s="19">
        <v>94</v>
      </c>
      <c r="E41" s="20">
        <v>6214</v>
      </c>
      <c r="F41" s="20">
        <v>65606</v>
      </c>
      <c r="G41" s="63">
        <f t="shared" si="0"/>
        <v>10.557772771161893</v>
      </c>
      <c r="H41" s="56"/>
      <c r="I41" s="57"/>
      <c r="J41" s="3"/>
    </row>
    <row r="42" spans="2:10" ht="12.75">
      <c r="B42" s="61">
        <v>32</v>
      </c>
      <c r="C42" s="19" t="s">
        <v>36</v>
      </c>
      <c r="D42" s="19">
        <v>95</v>
      </c>
      <c r="E42" s="20">
        <v>5356</v>
      </c>
      <c r="F42" s="20">
        <v>26174</v>
      </c>
      <c r="G42" s="63">
        <f t="shared" si="0"/>
        <v>4.886855862584018</v>
      </c>
      <c r="H42" s="56"/>
      <c r="I42" s="57"/>
      <c r="J42" s="3"/>
    </row>
    <row r="43" spans="2:10" ht="12.75">
      <c r="B43" s="61">
        <v>33</v>
      </c>
      <c r="C43" s="19" t="s">
        <v>37</v>
      </c>
      <c r="D43" s="19">
        <v>96</v>
      </c>
      <c r="E43" s="20">
        <v>5886</v>
      </c>
      <c r="F43" s="20">
        <v>40081</v>
      </c>
      <c r="G43" s="63">
        <f aca="true" t="shared" si="1" ref="G43:G63">(F43/E43)</f>
        <v>6.809548080190282</v>
      </c>
      <c r="H43" s="56"/>
      <c r="I43" s="57"/>
      <c r="J43" s="8"/>
    </row>
    <row r="44" spans="2:10" ht="12.75">
      <c r="B44" s="61">
        <v>34</v>
      </c>
      <c r="C44" s="19" t="s">
        <v>38</v>
      </c>
      <c r="D44" s="19">
        <v>97</v>
      </c>
      <c r="E44" s="20">
        <v>5493</v>
      </c>
      <c r="F44" s="20">
        <v>43592</v>
      </c>
      <c r="G44" s="63">
        <f t="shared" si="1"/>
        <v>7.935918441653013</v>
      </c>
      <c r="H44" s="56"/>
      <c r="I44" s="57"/>
      <c r="J44" s="3"/>
    </row>
    <row r="45" spans="2:10" ht="12.75">
      <c r="B45" s="61">
        <v>35</v>
      </c>
      <c r="C45" s="19" t="s">
        <v>39</v>
      </c>
      <c r="D45" s="19">
        <v>98</v>
      </c>
      <c r="E45" s="20">
        <v>5332</v>
      </c>
      <c r="F45" s="20">
        <v>90886.73</v>
      </c>
      <c r="G45" s="63">
        <f t="shared" si="1"/>
        <v>17.045523255813954</v>
      </c>
      <c r="H45" s="56"/>
      <c r="I45" s="54"/>
      <c r="J45" s="3"/>
    </row>
    <row r="46" spans="2:10" ht="12.75">
      <c r="B46" s="61">
        <v>36</v>
      </c>
      <c r="C46" s="19" t="s">
        <v>40</v>
      </c>
      <c r="D46" s="19">
        <v>99</v>
      </c>
      <c r="E46" s="20">
        <v>6831</v>
      </c>
      <c r="F46" s="20">
        <v>101691</v>
      </c>
      <c r="G46" s="63">
        <f t="shared" si="1"/>
        <v>14.886693017127799</v>
      </c>
      <c r="H46" s="56"/>
      <c r="I46" s="57"/>
      <c r="J46" s="3"/>
    </row>
    <row r="47" spans="2:10" ht="12.75">
      <c r="B47" s="61">
        <v>37</v>
      </c>
      <c r="C47" s="19" t="s">
        <v>41</v>
      </c>
      <c r="D47" s="19" t="s">
        <v>42</v>
      </c>
      <c r="E47" s="20">
        <v>5252</v>
      </c>
      <c r="F47" s="20">
        <v>17183</v>
      </c>
      <c r="G47" s="63">
        <f t="shared" si="1"/>
        <v>3.271706016755522</v>
      </c>
      <c r="H47" s="56"/>
      <c r="I47" s="55"/>
      <c r="J47" s="3"/>
    </row>
    <row r="48" spans="2:10" ht="12.75">
      <c r="B48" s="61">
        <v>38</v>
      </c>
      <c r="C48" s="19" t="s">
        <v>43</v>
      </c>
      <c r="D48" s="19" t="s">
        <v>44</v>
      </c>
      <c r="E48" s="20">
        <v>5376</v>
      </c>
      <c r="F48" s="20">
        <v>10921</v>
      </c>
      <c r="G48" s="63">
        <f t="shared" si="1"/>
        <v>2.031436011904762</v>
      </c>
      <c r="H48" s="56"/>
      <c r="I48" s="57"/>
      <c r="J48" s="3"/>
    </row>
    <row r="49" spans="2:10" ht="12.75">
      <c r="B49" s="61">
        <v>39</v>
      </c>
      <c r="C49" s="19" t="s">
        <v>45</v>
      </c>
      <c r="D49" s="19" t="s">
        <v>46</v>
      </c>
      <c r="E49" s="20">
        <v>6701</v>
      </c>
      <c r="F49" s="20">
        <v>90069</v>
      </c>
      <c r="G49" s="63">
        <f t="shared" si="1"/>
        <v>13.441128189822415</v>
      </c>
      <c r="H49" s="56"/>
      <c r="I49" s="57"/>
      <c r="J49" s="3"/>
    </row>
    <row r="50" spans="2:10" ht="12.75">
      <c r="B50" s="61">
        <v>40</v>
      </c>
      <c r="C50" s="19" t="s">
        <v>47</v>
      </c>
      <c r="D50" s="19" t="s">
        <v>48</v>
      </c>
      <c r="E50" s="20">
        <v>7572</v>
      </c>
      <c r="F50" s="20">
        <v>41988</v>
      </c>
      <c r="G50" s="63">
        <f t="shared" si="1"/>
        <v>5.545166402535657</v>
      </c>
      <c r="H50" s="56"/>
      <c r="I50" s="57"/>
      <c r="J50" s="3"/>
    </row>
    <row r="51" spans="2:10" ht="12.75">
      <c r="B51" s="61">
        <v>41</v>
      </c>
      <c r="C51" s="19" t="s">
        <v>49</v>
      </c>
      <c r="D51" s="19" t="s">
        <v>50</v>
      </c>
      <c r="E51" s="20">
        <v>6430</v>
      </c>
      <c r="F51" s="20">
        <v>50687</v>
      </c>
      <c r="G51" s="63">
        <f t="shared" si="1"/>
        <v>7.882892690513219</v>
      </c>
      <c r="H51" s="56"/>
      <c r="I51" s="57"/>
      <c r="J51" s="3"/>
    </row>
    <row r="52" spans="2:10" ht="12.75">
      <c r="B52" s="61">
        <v>42</v>
      </c>
      <c r="C52" s="19" t="s">
        <v>51</v>
      </c>
      <c r="D52" s="19" t="s">
        <v>52</v>
      </c>
      <c r="E52" s="20">
        <v>6653</v>
      </c>
      <c r="F52" s="20">
        <v>65300</v>
      </c>
      <c r="G52" s="63">
        <f t="shared" si="1"/>
        <v>9.815120998045995</v>
      </c>
      <c r="H52" s="56"/>
      <c r="I52" s="57"/>
      <c r="J52" s="3"/>
    </row>
    <row r="53" spans="2:10" ht="12.75">
      <c r="B53" s="61">
        <v>43</v>
      </c>
      <c r="C53" s="19" t="s">
        <v>53</v>
      </c>
      <c r="D53" s="19" t="s">
        <v>54</v>
      </c>
      <c r="E53" s="20">
        <v>5397</v>
      </c>
      <c r="F53" s="20">
        <v>19349</v>
      </c>
      <c r="G53" s="63">
        <f t="shared" si="1"/>
        <v>3.585139892532889</v>
      </c>
      <c r="H53" s="54"/>
      <c r="I53" s="54"/>
      <c r="J53" s="8"/>
    </row>
    <row r="54" spans="2:10" ht="12.75">
      <c r="B54" s="61">
        <v>44</v>
      </c>
      <c r="C54" s="19" t="s">
        <v>55</v>
      </c>
      <c r="D54" s="19" t="s">
        <v>56</v>
      </c>
      <c r="E54" s="20">
        <v>5143</v>
      </c>
      <c r="F54" s="20">
        <v>43404</v>
      </c>
      <c r="G54" s="63">
        <f t="shared" si="1"/>
        <v>8.439432237993389</v>
      </c>
      <c r="H54" s="56"/>
      <c r="I54" s="54"/>
      <c r="J54" s="3"/>
    </row>
    <row r="55" spans="2:10" ht="12.75">
      <c r="B55" s="61">
        <v>45</v>
      </c>
      <c r="C55" s="19" t="s">
        <v>57</v>
      </c>
      <c r="D55" s="19" t="s">
        <v>58</v>
      </c>
      <c r="E55" s="20">
        <v>6976</v>
      </c>
      <c r="F55" s="20">
        <v>42062.74</v>
      </c>
      <c r="G55" s="63">
        <f t="shared" si="1"/>
        <v>6.029635894495413</v>
      </c>
      <c r="H55" s="54"/>
      <c r="I55" s="54"/>
      <c r="J55" s="8"/>
    </row>
    <row r="56" spans="2:10" ht="12.75">
      <c r="B56" s="64">
        <v>46</v>
      </c>
      <c r="C56" s="19" t="s">
        <v>59</v>
      </c>
      <c r="D56" s="19" t="s">
        <v>60</v>
      </c>
      <c r="E56" s="21">
        <v>6157</v>
      </c>
      <c r="F56" s="21">
        <v>64875.350000000006</v>
      </c>
      <c r="G56" s="65">
        <f t="shared" si="1"/>
        <v>10.53684424232581</v>
      </c>
      <c r="H56" s="56"/>
      <c r="I56" s="50"/>
      <c r="J56" s="3"/>
    </row>
    <row r="57" spans="2:10" ht="12.75">
      <c r="B57" s="64">
        <v>47</v>
      </c>
      <c r="C57" s="19" t="s">
        <v>61</v>
      </c>
      <c r="D57" s="19">
        <v>10</v>
      </c>
      <c r="E57" s="21">
        <v>4069</v>
      </c>
      <c r="F57" s="21">
        <v>58364.12</v>
      </c>
      <c r="G57" s="65">
        <f t="shared" si="1"/>
        <v>14.343602850823299</v>
      </c>
      <c r="H57" s="56"/>
      <c r="I57" s="55"/>
      <c r="J57" s="3"/>
    </row>
    <row r="58" spans="2:10" ht="12.75">
      <c r="B58" s="64">
        <v>48</v>
      </c>
      <c r="C58" s="19" t="s">
        <v>62</v>
      </c>
      <c r="D58" s="19">
        <v>11</v>
      </c>
      <c r="E58" s="21">
        <v>4952</v>
      </c>
      <c r="F58" s="21">
        <v>47040.310000000005</v>
      </c>
      <c r="G58" s="65">
        <f t="shared" si="1"/>
        <v>9.499254846526657</v>
      </c>
      <c r="H58" s="56"/>
      <c r="I58" s="50"/>
      <c r="J58" s="3"/>
    </row>
    <row r="59" spans="2:10" ht="12.75">
      <c r="B59" s="64">
        <v>49</v>
      </c>
      <c r="C59" s="19" t="s">
        <v>63</v>
      </c>
      <c r="D59" s="19">
        <v>12</v>
      </c>
      <c r="E59" s="21">
        <v>5509</v>
      </c>
      <c r="F59" s="21">
        <v>90279</v>
      </c>
      <c r="G59" s="65">
        <f t="shared" si="1"/>
        <v>16.387547649301144</v>
      </c>
      <c r="H59" s="50"/>
      <c r="I59" s="50"/>
      <c r="J59" s="3"/>
    </row>
    <row r="60" spans="2:10" ht="12.75">
      <c r="B60" s="64">
        <v>50</v>
      </c>
      <c r="C60" s="19" t="s">
        <v>64</v>
      </c>
      <c r="D60" s="19">
        <v>13</v>
      </c>
      <c r="E60" s="21">
        <v>5651</v>
      </c>
      <c r="F60" s="21">
        <v>17109.4</v>
      </c>
      <c r="G60" s="65">
        <f t="shared" si="1"/>
        <v>3.0276765174305433</v>
      </c>
      <c r="H60" s="56"/>
      <c r="I60" s="55"/>
      <c r="J60" s="3"/>
    </row>
    <row r="61" spans="2:10" ht="12.75">
      <c r="B61" s="64">
        <v>51</v>
      </c>
      <c r="C61" s="19" t="s">
        <v>92</v>
      </c>
      <c r="D61" s="19">
        <v>14</v>
      </c>
      <c r="E61" s="21">
        <v>6335</v>
      </c>
      <c r="F61" s="21">
        <v>105992.24</v>
      </c>
      <c r="G61" s="65">
        <f t="shared" si="1"/>
        <v>16.731213891081296</v>
      </c>
      <c r="H61" s="56"/>
      <c r="I61" s="55"/>
      <c r="J61" s="3"/>
    </row>
    <row r="62" spans="2:10" ht="12.75">
      <c r="B62" s="66">
        <v>52</v>
      </c>
      <c r="C62" s="73" t="s">
        <v>95</v>
      </c>
      <c r="D62" s="49">
        <v>15</v>
      </c>
      <c r="E62" s="74">
        <v>8048</v>
      </c>
      <c r="F62" s="74">
        <v>128654.4055</v>
      </c>
      <c r="G62" s="67">
        <f t="shared" si="1"/>
        <v>15.985885375248508</v>
      </c>
      <c r="H62" s="56"/>
      <c r="I62" s="55"/>
      <c r="J62" s="3"/>
    </row>
    <row r="63" spans="2:10" ht="12.75">
      <c r="B63" s="75">
        <v>53</v>
      </c>
      <c r="C63" s="75" t="s">
        <v>100</v>
      </c>
      <c r="D63" s="75">
        <v>16</v>
      </c>
      <c r="E63" s="76">
        <v>6784</v>
      </c>
      <c r="F63" s="76">
        <v>42096.7</v>
      </c>
      <c r="G63" s="77">
        <f t="shared" si="1"/>
        <v>6.205291863207547</v>
      </c>
      <c r="H63" s="56"/>
      <c r="I63" s="55"/>
      <c r="J63" s="3"/>
    </row>
    <row r="64" spans="2:7" ht="15">
      <c r="B64" s="84" t="s">
        <v>65</v>
      </c>
      <c r="C64" s="85"/>
      <c r="D64" s="85"/>
      <c r="E64" s="22">
        <f>SUM(E11:E63)</f>
        <v>229428</v>
      </c>
      <c r="F64" s="22">
        <f>SUM(F11:F63)</f>
        <v>2564650.5955000003</v>
      </c>
      <c r="G64" s="23"/>
    </row>
    <row r="65" spans="2:7" ht="15">
      <c r="B65" s="86" t="s">
        <v>101</v>
      </c>
      <c r="C65" s="87"/>
      <c r="D65" s="87"/>
      <c r="E65" s="24">
        <f>AVERAGE(E11:E63)</f>
        <v>4328.830188679245</v>
      </c>
      <c r="F65" s="24">
        <f>AVERAGE(F11:F63)</f>
        <v>48389.633877358494</v>
      </c>
      <c r="G65" s="25">
        <f>(F65/E65)</f>
        <v>11.178455094844571</v>
      </c>
    </row>
    <row r="66" spans="2:10" ht="15">
      <c r="B66" s="86" t="s">
        <v>96</v>
      </c>
      <c r="C66" s="87"/>
      <c r="D66" s="87"/>
      <c r="E66" s="24">
        <f>SUM(E58:E62)</f>
        <v>30495</v>
      </c>
      <c r="F66" s="24">
        <f>SUM(F58:F62)</f>
        <v>389075.3555</v>
      </c>
      <c r="G66" s="25"/>
      <c r="J66" s="6"/>
    </row>
    <row r="67" spans="2:9" ht="15">
      <c r="B67" s="100" t="s">
        <v>97</v>
      </c>
      <c r="C67" s="101"/>
      <c r="D67" s="101"/>
      <c r="E67" s="26">
        <f>AVERAGE(E58:E62)</f>
        <v>6099</v>
      </c>
      <c r="F67" s="26">
        <f>AVERAGE(F58:F62)</f>
        <v>77815.0711</v>
      </c>
      <c r="G67" s="27">
        <f>(F67/E67)</f>
        <v>12.758660616494508</v>
      </c>
      <c r="I67" s="58"/>
    </row>
    <row r="69" spans="2:7" ht="15">
      <c r="B69" s="84" t="s">
        <v>102</v>
      </c>
      <c r="C69" s="85"/>
      <c r="D69" s="85"/>
      <c r="E69" s="22">
        <f>SUM(E54:E63)</f>
        <v>59624</v>
      </c>
      <c r="F69" s="22">
        <f>SUM(F54:F63)</f>
        <v>639878.2655</v>
      </c>
      <c r="G69" s="23"/>
    </row>
    <row r="70" spans="2:9" ht="15">
      <c r="B70" s="86" t="s">
        <v>103</v>
      </c>
      <c r="C70" s="87"/>
      <c r="D70" s="87"/>
      <c r="E70" s="24">
        <f>AVERAGE(E54:E63)</f>
        <v>5962.4</v>
      </c>
      <c r="F70" s="24">
        <f>AVERAGE(F54:F63)</f>
        <v>63987.82655</v>
      </c>
      <c r="G70" s="25">
        <f>(F70/E70)</f>
        <v>10.731890941567155</v>
      </c>
      <c r="I70" s="55"/>
    </row>
    <row r="71" spans="2:7" ht="15">
      <c r="B71" s="86" t="s">
        <v>104</v>
      </c>
      <c r="C71" s="87"/>
      <c r="D71" s="87"/>
      <c r="E71" s="24">
        <f>STDEV(E54:E63)</f>
        <v>1145.4581034095766</v>
      </c>
      <c r="F71" s="24">
        <f>STDEV(F54:F63)</f>
        <v>34218.5893392235</v>
      </c>
      <c r="G71" s="70">
        <f>STDEV(G51:G61)</f>
        <v>4.655490364366702</v>
      </c>
    </row>
    <row r="72" spans="2:9" ht="15">
      <c r="B72" s="86" t="s">
        <v>66</v>
      </c>
      <c r="C72" s="87"/>
      <c r="D72" s="87"/>
      <c r="E72" s="24">
        <f>+E71+E70</f>
        <v>7107.858103409576</v>
      </c>
      <c r="F72" s="24">
        <f>+F71+F70</f>
        <v>98206.4158892235</v>
      </c>
      <c r="G72" s="70">
        <f>+G71+G70</f>
        <v>15.387381305933857</v>
      </c>
      <c r="I72" s="52"/>
    </row>
    <row r="73" spans="2:7" ht="15">
      <c r="B73" s="100" t="s">
        <v>67</v>
      </c>
      <c r="C73" s="101"/>
      <c r="D73" s="101"/>
      <c r="E73" s="26">
        <f>+E70-E71</f>
        <v>4816.941896590423</v>
      </c>
      <c r="F73" s="26">
        <f>+F70-F71</f>
        <v>29769.237210776497</v>
      </c>
      <c r="G73" s="71">
        <f>+G70-G71</f>
        <v>6.076400577200453</v>
      </c>
    </row>
    <row r="76" ht="12.75">
      <c r="B76" s="9"/>
    </row>
  </sheetData>
  <sheetProtection selectLockedCells="1" selectUnlockedCells="1"/>
  <mergeCells count="17">
    <mergeCell ref="B69:D69"/>
    <mergeCell ref="B70:D70"/>
    <mergeCell ref="B71:D71"/>
    <mergeCell ref="B72:D72"/>
    <mergeCell ref="B73:D73"/>
    <mergeCell ref="B66:D66"/>
    <mergeCell ref="B67:D67"/>
    <mergeCell ref="B5:G5"/>
    <mergeCell ref="B6:G6"/>
    <mergeCell ref="B64:D64"/>
    <mergeCell ref="B65:D65"/>
    <mergeCell ref="B8:B10"/>
    <mergeCell ref="C8:C10"/>
    <mergeCell ref="D8:D10"/>
    <mergeCell ref="E8:E10"/>
    <mergeCell ref="F8:F10"/>
    <mergeCell ref="G8:G10"/>
  </mergeCells>
  <printOptions horizontalCentered="1" verticalCentered="1"/>
  <pageMargins left="0.75" right="0.75" top="1" bottom="1" header="0.5118055555555555" footer="0.5118055555555555"/>
  <pageSetup horizontalDpi="300" verticalDpi="300" orientation="portrait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showGridLines="0" zoomScale="90" zoomScaleNormal="90" zoomScalePageLayoutView="0" workbookViewId="0" topLeftCell="A1">
      <selection activeCell="R66" sqref="R66"/>
    </sheetView>
  </sheetViews>
  <sheetFormatPr defaultColWidth="11.421875" defaultRowHeight="12.75"/>
  <cols>
    <col min="1" max="1" width="18.8515625" style="0" customWidth="1"/>
    <col min="2" max="2" width="12.140625" style="0" customWidth="1"/>
    <col min="3" max="3" width="9.8515625" style="0" bestFit="1" customWidth="1"/>
    <col min="4" max="4" width="12.7109375" style="0" bestFit="1" customWidth="1"/>
    <col min="5" max="5" width="9.8515625" style="0" bestFit="1" customWidth="1"/>
    <col min="6" max="6" width="11.00390625" style="0" bestFit="1" customWidth="1"/>
    <col min="7" max="7" width="8.7109375" style="0" bestFit="1" customWidth="1"/>
    <col min="8" max="9" width="11.00390625" style="0" bestFit="1" customWidth="1"/>
    <col min="10" max="10" width="10.57421875" style="0" customWidth="1"/>
    <col min="11" max="11" width="11.00390625" style="0" bestFit="1" customWidth="1"/>
    <col min="12" max="13" width="12.57421875" style="0" bestFit="1" customWidth="1"/>
    <col min="14" max="14" width="11.8515625" style="0" customWidth="1"/>
    <col min="15" max="15" width="12.140625" style="0" customWidth="1"/>
  </cols>
  <sheetData>
    <row r="1" spans="1:15" ht="12.7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2.75">
      <c r="A2" s="1" t="s">
        <v>94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2.75">
      <c r="A3" s="1" t="s">
        <v>98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6" ht="12.75">
      <c r="A4" s="102" t="s">
        <v>87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4"/>
    </row>
    <row r="5" spans="1:15" ht="12.75">
      <c r="A5" s="102" t="s">
        <v>105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12.7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12.75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10"/>
      <c r="O7" s="10"/>
    </row>
    <row r="8" spans="1:15" ht="14.25" customHeight="1">
      <c r="A8" s="103" t="s">
        <v>2</v>
      </c>
      <c r="B8" s="94" t="s">
        <v>68</v>
      </c>
      <c r="C8" s="106" t="s">
        <v>69</v>
      </c>
      <c r="D8" s="106"/>
      <c r="E8" s="106"/>
      <c r="F8" s="106"/>
      <c r="G8" s="106"/>
      <c r="H8" s="106"/>
      <c r="I8" s="106"/>
      <c r="J8" s="106"/>
      <c r="K8" s="106"/>
      <c r="L8" s="106"/>
      <c r="M8" s="107" t="s">
        <v>70</v>
      </c>
      <c r="N8" s="107" t="s">
        <v>86</v>
      </c>
      <c r="O8" s="110" t="s">
        <v>84</v>
      </c>
    </row>
    <row r="9" spans="1:15" ht="15">
      <c r="A9" s="104"/>
      <c r="B9" s="95"/>
      <c r="C9" s="113" t="s">
        <v>71</v>
      </c>
      <c r="D9" s="113"/>
      <c r="E9" s="113"/>
      <c r="F9" s="113"/>
      <c r="G9" s="113"/>
      <c r="H9" s="113"/>
      <c r="I9" s="113" t="s">
        <v>72</v>
      </c>
      <c r="J9" s="113"/>
      <c r="K9" s="113"/>
      <c r="L9" s="113"/>
      <c r="M9" s="108"/>
      <c r="N9" s="108"/>
      <c r="O9" s="111"/>
    </row>
    <row r="10" spans="1:15" ht="12.75" customHeight="1">
      <c r="A10" s="104"/>
      <c r="B10" s="95"/>
      <c r="C10" s="113" t="s">
        <v>73</v>
      </c>
      <c r="D10" s="113"/>
      <c r="E10" s="113"/>
      <c r="F10" s="114" t="s">
        <v>74</v>
      </c>
      <c r="G10" s="108" t="s">
        <v>75</v>
      </c>
      <c r="H10" s="113" t="s">
        <v>76</v>
      </c>
      <c r="I10" s="113" t="s">
        <v>77</v>
      </c>
      <c r="J10" s="113" t="s">
        <v>78</v>
      </c>
      <c r="K10" s="113" t="s">
        <v>79</v>
      </c>
      <c r="L10" s="113" t="s">
        <v>76</v>
      </c>
      <c r="M10" s="108"/>
      <c r="N10" s="108"/>
      <c r="O10" s="111"/>
    </row>
    <row r="11" spans="1:15" ht="15">
      <c r="A11" s="105"/>
      <c r="B11" s="96"/>
      <c r="C11" s="69" t="s">
        <v>80</v>
      </c>
      <c r="D11" s="69" t="s">
        <v>81</v>
      </c>
      <c r="E11" s="69" t="s">
        <v>82</v>
      </c>
      <c r="F11" s="115"/>
      <c r="G11" s="109"/>
      <c r="H11" s="116"/>
      <c r="I11" s="116"/>
      <c r="J11" s="116"/>
      <c r="K11" s="116"/>
      <c r="L11" s="116"/>
      <c r="M11" s="109"/>
      <c r="N11" s="109"/>
      <c r="O11" s="112"/>
    </row>
    <row r="12" spans="1:15" s="3" customFormat="1" ht="12.75">
      <c r="A12" s="118" t="s">
        <v>26</v>
      </c>
      <c r="B12" s="119">
        <v>5223</v>
      </c>
      <c r="C12" s="120">
        <v>2649.44</v>
      </c>
      <c r="D12" s="120">
        <v>0</v>
      </c>
      <c r="E12" s="120">
        <v>0</v>
      </c>
      <c r="F12" s="120">
        <v>647.53</v>
      </c>
      <c r="G12" s="120">
        <v>48.82</v>
      </c>
      <c r="H12" s="120">
        <f aca="true" t="shared" si="0" ref="H12:H41">SUM(C12:G12)</f>
        <v>3345.7900000000004</v>
      </c>
      <c r="I12" s="120">
        <v>8683.95</v>
      </c>
      <c r="J12" s="120">
        <v>19207.26</v>
      </c>
      <c r="K12" s="120">
        <v>16335.1</v>
      </c>
      <c r="L12" s="120">
        <f aca="true" t="shared" si="1" ref="L12:L41">SUM(I12:K12)</f>
        <v>44226.31</v>
      </c>
      <c r="M12" s="120">
        <f aca="true" t="shared" si="2" ref="M12:M41">SUM(H12+L12)</f>
        <v>47572.1</v>
      </c>
      <c r="N12" s="120">
        <v>0</v>
      </c>
      <c r="O12" s="121">
        <f aca="true" t="shared" si="3" ref="O12:O41">SUM(M12:N12)</f>
        <v>47572.1</v>
      </c>
    </row>
    <row r="13" spans="1:15" s="3" customFormat="1" ht="12.75">
      <c r="A13" s="29" t="s">
        <v>27</v>
      </c>
      <c r="B13" s="28">
        <v>5421</v>
      </c>
      <c r="C13" s="12">
        <v>4820.95</v>
      </c>
      <c r="D13" s="12">
        <v>1083.54</v>
      </c>
      <c r="E13" s="12">
        <v>1881.82</v>
      </c>
      <c r="F13" s="12">
        <v>1392.225</v>
      </c>
      <c r="G13" s="12">
        <v>150.82</v>
      </c>
      <c r="H13" s="12">
        <f t="shared" si="0"/>
        <v>9329.355</v>
      </c>
      <c r="I13" s="12">
        <v>12218.86</v>
      </c>
      <c r="J13" s="12">
        <v>20343.9</v>
      </c>
      <c r="K13" s="12">
        <v>20202.04</v>
      </c>
      <c r="L13" s="12">
        <f t="shared" si="1"/>
        <v>52764.8</v>
      </c>
      <c r="M13" s="12">
        <f t="shared" si="2"/>
        <v>62094.155</v>
      </c>
      <c r="N13" s="12">
        <v>5319.34</v>
      </c>
      <c r="O13" s="30">
        <f t="shared" si="3"/>
        <v>67413.495</v>
      </c>
    </row>
    <row r="14" spans="1:15" s="3" customFormat="1" ht="12.75">
      <c r="A14" s="29" t="s">
        <v>28</v>
      </c>
      <c r="B14" s="28">
        <v>5195</v>
      </c>
      <c r="C14" s="12">
        <v>4433.42</v>
      </c>
      <c r="D14" s="12">
        <v>2394.68</v>
      </c>
      <c r="E14" s="12">
        <v>1903.16</v>
      </c>
      <c r="F14" s="12">
        <v>1286.1</v>
      </c>
      <c r="G14" s="12">
        <v>186.69</v>
      </c>
      <c r="H14" s="12">
        <f t="shared" si="0"/>
        <v>10204.050000000001</v>
      </c>
      <c r="I14" s="12">
        <v>29183.15</v>
      </c>
      <c r="J14" s="12">
        <v>30123.96</v>
      </c>
      <c r="K14" s="12">
        <v>20629.41</v>
      </c>
      <c r="L14" s="12">
        <f t="shared" si="1"/>
        <v>79936.52</v>
      </c>
      <c r="M14" s="12">
        <f t="shared" si="2"/>
        <v>90140.57</v>
      </c>
      <c r="N14" s="12">
        <v>6913.95</v>
      </c>
      <c r="O14" s="30">
        <f t="shared" si="3"/>
        <v>97054.52</v>
      </c>
    </row>
    <row r="15" spans="1:15" s="3" customFormat="1" ht="12.75">
      <c r="A15" s="29" t="s">
        <v>29</v>
      </c>
      <c r="B15" s="28">
        <v>5202</v>
      </c>
      <c r="C15" s="12">
        <v>3237.86</v>
      </c>
      <c r="D15" s="12">
        <v>5838.89</v>
      </c>
      <c r="E15" s="12">
        <v>8516.38</v>
      </c>
      <c r="F15" s="12">
        <v>2341.82</v>
      </c>
      <c r="G15" s="12">
        <v>359.27</v>
      </c>
      <c r="H15" s="12">
        <f t="shared" si="0"/>
        <v>20294.219999999998</v>
      </c>
      <c r="I15" s="12">
        <v>19518.25</v>
      </c>
      <c r="J15" s="12">
        <v>14038.07</v>
      </c>
      <c r="K15" s="12">
        <v>14643.19</v>
      </c>
      <c r="L15" s="12">
        <f t="shared" si="1"/>
        <v>48199.51</v>
      </c>
      <c r="M15" s="12">
        <f t="shared" si="2"/>
        <v>68493.73</v>
      </c>
      <c r="N15" s="12">
        <v>16406.63</v>
      </c>
      <c r="O15" s="30">
        <f t="shared" si="3"/>
        <v>84900.36</v>
      </c>
    </row>
    <row r="16" spans="1:15" s="3" customFormat="1" ht="12.75">
      <c r="A16" s="29" t="s">
        <v>30</v>
      </c>
      <c r="B16" s="28">
        <v>5241</v>
      </c>
      <c r="C16" s="12">
        <v>1514.36</v>
      </c>
      <c r="D16" s="12">
        <v>1678.7</v>
      </c>
      <c r="E16" s="12">
        <v>991.86</v>
      </c>
      <c r="F16" s="12">
        <v>1264.16</v>
      </c>
      <c r="G16" s="12">
        <v>45.79</v>
      </c>
      <c r="H16" s="12">
        <f t="shared" si="0"/>
        <v>5494.87</v>
      </c>
      <c r="I16" s="12">
        <v>24159.67</v>
      </c>
      <c r="J16" s="12">
        <v>29554.19</v>
      </c>
      <c r="K16" s="12">
        <v>21853.08</v>
      </c>
      <c r="L16" s="12">
        <f t="shared" si="1"/>
        <v>75566.94</v>
      </c>
      <c r="M16" s="12">
        <f t="shared" si="2"/>
        <v>81061.81</v>
      </c>
      <c r="N16" s="12">
        <v>7000.41</v>
      </c>
      <c r="O16" s="30">
        <f t="shared" si="3"/>
        <v>88062.22</v>
      </c>
    </row>
    <row r="17" spans="1:15" s="3" customFormat="1" ht="12.75">
      <c r="A17" s="29" t="s">
        <v>31</v>
      </c>
      <c r="B17" s="28">
        <v>4114</v>
      </c>
      <c r="C17" s="12">
        <v>647.57</v>
      </c>
      <c r="D17" s="12">
        <v>933.49</v>
      </c>
      <c r="E17" s="12">
        <v>295.41</v>
      </c>
      <c r="F17" s="12">
        <v>509.33</v>
      </c>
      <c r="G17" s="12">
        <v>15.76</v>
      </c>
      <c r="H17" s="12">
        <f t="shared" si="0"/>
        <v>2401.5600000000004</v>
      </c>
      <c r="I17" s="12">
        <v>4906.64</v>
      </c>
      <c r="J17" s="12">
        <v>8024.08</v>
      </c>
      <c r="K17" s="12">
        <v>6342.97</v>
      </c>
      <c r="L17" s="12">
        <f t="shared" si="1"/>
        <v>19273.690000000002</v>
      </c>
      <c r="M17" s="12">
        <f t="shared" si="2"/>
        <v>21675.250000000004</v>
      </c>
      <c r="N17" s="12">
        <v>3869.99</v>
      </c>
      <c r="O17" s="30">
        <f t="shared" si="3"/>
        <v>25545.240000000005</v>
      </c>
    </row>
    <row r="18" spans="1:15" s="3" customFormat="1" ht="12.75">
      <c r="A18" s="29" t="s">
        <v>32</v>
      </c>
      <c r="B18" s="28">
        <v>5194</v>
      </c>
      <c r="C18" s="12">
        <v>1556.05</v>
      </c>
      <c r="D18" s="12">
        <v>2348.77</v>
      </c>
      <c r="E18" s="12">
        <v>943.58</v>
      </c>
      <c r="F18" s="12">
        <v>997.64</v>
      </c>
      <c r="G18" s="12">
        <v>55.13</v>
      </c>
      <c r="H18" s="12">
        <f t="shared" si="0"/>
        <v>5901.17</v>
      </c>
      <c r="I18" s="12">
        <v>7673.77</v>
      </c>
      <c r="J18" s="12">
        <v>14405.5</v>
      </c>
      <c r="K18" s="12">
        <v>12686.22</v>
      </c>
      <c r="L18" s="12">
        <f t="shared" si="1"/>
        <v>34765.49</v>
      </c>
      <c r="M18" s="12">
        <f t="shared" si="2"/>
        <v>40666.659999999996</v>
      </c>
      <c r="N18" s="12">
        <v>9606.98</v>
      </c>
      <c r="O18" s="30">
        <f t="shared" si="3"/>
        <v>50273.64</v>
      </c>
    </row>
    <row r="19" spans="1:15" s="3" customFormat="1" ht="12.75">
      <c r="A19" s="29" t="s">
        <v>33</v>
      </c>
      <c r="B19" s="28">
        <v>4788</v>
      </c>
      <c r="C19" s="12">
        <v>339.56</v>
      </c>
      <c r="D19" s="12">
        <v>726.51</v>
      </c>
      <c r="E19" s="12">
        <v>120.61</v>
      </c>
      <c r="F19" s="12">
        <v>653.17</v>
      </c>
      <c r="G19" s="12">
        <v>26.16</v>
      </c>
      <c r="H19" s="12">
        <f t="shared" si="0"/>
        <v>1866.01</v>
      </c>
      <c r="I19" s="12">
        <v>1941.39</v>
      </c>
      <c r="J19" s="12">
        <v>8444.84</v>
      </c>
      <c r="K19" s="12">
        <v>9396.12</v>
      </c>
      <c r="L19" s="12">
        <f t="shared" si="1"/>
        <v>19782.35</v>
      </c>
      <c r="M19" s="12">
        <f t="shared" si="2"/>
        <v>21648.359999999997</v>
      </c>
      <c r="N19" s="12">
        <v>2575.76</v>
      </c>
      <c r="O19" s="30">
        <f t="shared" si="3"/>
        <v>24224.119999999995</v>
      </c>
    </row>
    <row r="20" spans="1:15" s="3" customFormat="1" ht="12.75">
      <c r="A20" s="29" t="s">
        <v>34</v>
      </c>
      <c r="B20" s="28">
        <v>6118</v>
      </c>
      <c r="C20" s="12">
        <v>1650.93</v>
      </c>
      <c r="D20" s="12">
        <v>1343.97</v>
      </c>
      <c r="E20" s="12">
        <v>5274.66</v>
      </c>
      <c r="F20" s="12">
        <v>2062.4</v>
      </c>
      <c r="G20" s="12">
        <v>98.19</v>
      </c>
      <c r="H20" s="12">
        <f t="shared" si="0"/>
        <v>10430.15</v>
      </c>
      <c r="I20" s="12">
        <v>5912.66</v>
      </c>
      <c r="J20" s="12">
        <v>14502.4</v>
      </c>
      <c r="K20" s="12">
        <v>15141.44</v>
      </c>
      <c r="L20" s="12">
        <f t="shared" si="1"/>
        <v>35556.5</v>
      </c>
      <c r="M20" s="12">
        <f t="shared" si="2"/>
        <v>45986.65</v>
      </c>
      <c r="N20" s="12">
        <v>3993.94</v>
      </c>
      <c r="O20" s="30">
        <f t="shared" si="3"/>
        <v>49980.590000000004</v>
      </c>
    </row>
    <row r="21" spans="1:15" s="3" customFormat="1" ht="12.75">
      <c r="A21" s="29" t="s">
        <v>35</v>
      </c>
      <c r="B21" s="28">
        <v>6214</v>
      </c>
      <c r="C21" s="12">
        <v>1421.97</v>
      </c>
      <c r="D21" s="12">
        <v>3815.87</v>
      </c>
      <c r="E21" s="12">
        <v>1094.25</v>
      </c>
      <c r="F21" s="12">
        <v>3184.96</v>
      </c>
      <c r="G21" s="12">
        <v>14.96</v>
      </c>
      <c r="H21" s="12">
        <f t="shared" si="0"/>
        <v>9532.009999999998</v>
      </c>
      <c r="I21" s="12">
        <v>11520.37</v>
      </c>
      <c r="J21" s="12">
        <v>20940.41</v>
      </c>
      <c r="K21" s="12">
        <v>20665.45</v>
      </c>
      <c r="L21" s="12">
        <f t="shared" si="1"/>
        <v>53126.229999999996</v>
      </c>
      <c r="M21" s="12">
        <f t="shared" si="2"/>
        <v>62658.23999999999</v>
      </c>
      <c r="N21" s="12">
        <v>2947.53</v>
      </c>
      <c r="O21" s="30">
        <f t="shared" si="3"/>
        <v>65605.76999999999</v>
      </c>
    </row>
    <row r="22" spans="1:15" s="3" customFormat="1" ht="12.75">
      <c r="A22" s="29" t="s">
        <v>36</v>
      </c>
      <c r="B22" s="28">
        <v>5356</v>
      </c>
      <c r="C22" s="12">
        <v>2608.95</v>
      </c>
      <c r="D22" s="12">
        <v>811.07</v>
      </c>
      <c r="E22" s="12">
        <v>645.22</v>
      </c>
      <c r="F22" s="12">
        <v>1121.91</v>
      </c>
      <c r="G22" s="12">
        <v>50.18</v>
      </c>
      <c r="H22" s="12">
        <f t="shared" si="0"/>
        <v>5237.33</v>
      </c>
      <c r="I22" s="12">
        <v>2353.61</v>
      </c>
      <c r="J22" s="12">
        <v>6803.6</v>
      </c>
      <c r="K22" s="12">
        <v>8159.03</v>
      </c>
      <c r="L22" s="12">
        <f t="shared" si="1"/>
        <v>17316.24</v>
      </c>
      <c r="M22" s="12">
        <f t="shared" si="2"/>
        <v>22553.57</v>
      </c>
      <c r="N22" s="12">
        <v>3620.25</v>
      </c>
      <c r="O22" s="30">
        <f t="shared" si="3"/>
        <v>26173.82</v>
      </c>
    </row>
    <row r="23" spans="1:15" s="3" customFormat="1" ht="12.75">
      <c r="A23" s="29" t="s">
        <v>37</v>
      </c>
      <c r="B23" s="28">
        <v>5886</v>
      </c>
      <c r="C23" s="12">
        <v>2540.78</v>
      </c>
      <c r="D23" s="12">
        <v>997.31</v>
      </c>
      <c r="E23" s="12">
        <v>1081.08</v>
      </c>
      <c r="F23" s="12">
        <v>1866.37</v>
      </c>
      <c r="G23" s="12">
        <v>15.15</v>
      </c>
      <c r="H23" s="12">
        <f t="shared" si="0"/>
        <v>6500.69</v>
      </c>
      <c r="I23" s="12">
        <v>12582.84</v>
      </c>
      <c r="J23" s="12">
        <v>10085.53</v>
      </c>
      <c r="K23" s="12">
        <v>5811.82</v>
      </c>
      <c r="L23" s="12">
        <f t="shared" si="1"/>
        <v>28480.190000000002</v>
      </c>
      <c r="M23" s="12">
        <f t="shared" si="2"/>
        <v>34980.880000000005</v>
      </c>
      <c r="N23" s="12">
        <v>5100.69</v>
      </c>
      <c r="O23" s="30">
        <f t="shared" si="3"/>
        <v>40081.57000000001</v>
      </c>
    </row>
    <row r="24" spans="1:15" s="3" customFormat="1" ht="12.75">
      <c r="A24" s="29" t="s">
        <v>38</v>
      </c>
      <c r="B24" s="28">
        <v>5493</v>
      </c>
      <c r="C24" s="12">
        <v>1900.66</v>
      </c>
      <c r="D24" s="12">
        <v>8625.21</v>
      </c>
      <c r="E24" s="12">
        <v>1600.07</v>
      </c>
      <c r="F24" s="12">
        <v>2438.7</v>
      </c>
      <c r="G24" s="12">
        <v>30.56</v>
      </c>
      <c r="H24" s="12">
        <f t="shared" si="0"/>
        <v>14595.199999999999</v>
      </c>
      <c r="I24" s="12">
        <v>5554.94</v>
      </c>
      <c r="J24" s="12">
        <v>11000.58</v>
      </c>
      <c r="K24" s="12">
        <v>7486.94</v>
      </c>
      <c r="L24" s="12">
        <f t="shared" si="1"/>
        <v>24042.46</v>
      </c>
      <c r="M24" s="12">
        <f t="shared" si="2"/>
        <v>38637.659999999996</v>
      </c>
      <c r="N24" s="12">
        <v>4954.44</v>
      </c>
      <c r="O24" s="30">
        <f t="shared" si="3"/>
        <v>43592.1</v>
      </c>
    </row>
    <row r="25" spans="1:15" s="3" customFormat="1" ht="12.75">
      <c r="A25" s="29" t="s">
        <v>39</v>
      </c>
      <c r="B25" s="28">
        <v>5332</v>
      </c>
      <c r="C25" s="12">
        <v>1290.03</v>
      </c>
      <c r="D25" s="12">
        <v>445.21</v>
      </c>
      <c r="E25" s="12">
        <v>141.41</v>
      </c>
      <c r="F25" s="12">
        <v>1061.5</v>
      </c>
      <c r="G25" s="12">
        <v>27.67</v>
      </c>
      <c r="H25" s="12">
        <f t="shared" si="0"/>
        <v>2965.82</v>
      </c>
      <c r="I25" s="12">
        <v>61181.11</v>
      </c>
      <c r="J25" s="12">
        <v>10769.64</v>
      </c>
      <c r="K25" s="12">
        <v>12779.76</v>
      </c>
      <c r="L25" s="12">
        <f t="shared" si="1"/>
        <v>84730.51</v>
      </c>
      <c r="M25" s="12">
        <f t="shared" si="2"/>
        <v>87696.33</v>
      </c>
      <c r="N25" s="12">
        <v>3191.19</v>
      </c>
      <c r="O25" s="30">
        <f t="shared" si="3"/>
        <v>90887.52</v>
      </c>
    </row>
    <row r="26" spans="1:15" s="3" customFormat="1" ht="12.75">
      <c r="A26" s="29" t="s">
        <v>40</v>
      </c>
      <c r="B26" s="28">
        <v>6831</v>
      </c>
      <c r="C26" s="12">
        <v>7340.38</v>
      </c>
      <c r="D26" s="12">
        <v>14471.07</v>
      </c>
      <c r="E26" s="12">
        <v>8307.5</v>
      </c>
      <c r="F26" s="12">
        <v>6332.94</v>
      </c>
      <c r="G26" s="12">
        <v>47.15</v>
      </c>
      <c r="H26" s="12">
        <f t="shared" si="0"/>
        <v>36499.04</v>
      </c>
      <c r="I26" s="12">
        <v>14399.12</v>
      </c>
      <c r="J26" s="12">
        <v>27670.28</v>
      </c>
      <c r="K26" s="12">
        <v>14112.04</v>
      </c>
      <c r="L26" s="12">
        <f t="shared" si="1"/>
        <v>56181.44</v>
      </c>
      <c r="M26" s="12">
        <f t="shared" si="2"/>
        <v>92680.48000000001</v>
      </c>
      <c r="N26" s="12">
        <v>9010.27</v>
      </c>
      <c r="O26" s="30">
        <f t="shared" si="3"/>
        <v>101690.75000000001</v>
      </c>
    </row>
    <row r="27" spans="1:15" s="3" customFormat="1" ht="12.75">
      <c r="A27" s="29" t="s">
        <v>41</v>
      </c>
      <c r="B27" s="28">
        <v>5252</v>
      </c>
      <c r="C27" s="12">
        <v>861.42</v>
      </c>
      <c r="D27" s="12">
        <v>454.16</v>
      </c>
      <c r="E27" s="12">
        <v>696.21</v>
      </c>
      <c r="F27" s="12">
        <v>1032.4</v>
      </c>
      <c r="G27" s="12">
        <v>43.39</v>
      </c>
      <c r="H27" s="12">
        <f t="shared" si="0"/>
        <v>3087.58</v>
      </c>
      <c r="I27" s="12">
        <v>1147.45</v>
      </c>
      <c r="J27" s="12">
        <v>5292</v>
      </c>
      <c r="K27" s="12">
        <v>5166.35</v>
      </c>
      <c r="L27" s="12">
        <f t="shared" si="1"/>
        <v>11605.8</v>
      </c>
      <c r="M27" s="12">
        <f t="shared" si="2"/>
        <v>14693.38</v>
      </c>
      <c r="N27" s="12">
        <v>2489.17</v>
      </c>
      <c r="O27" s="30">
        <f t="shared" si="3"/>
        <v>17182.55</v>
      </c>
    </row>
    <row r="28" spans="1:15" s="3" customFormat="1" ht="12.75">
      <c r="A28" s="29" t="s">
        <v>43</v>
      </c>
      <c r="B28" s="28">
        <v>5376</v>
      </c>
      <c r="C28" s="12">
        <v>430.84</v>
      </c>
      <c r="D28" s="12">
        <v>260.01</v>
      </c>
      <c r="E28" s="12">
        <v>244.34</v>
      </c>
      <c r="F28" s="12">
        <v>642.25</v>
      </c>
      <c r="G28" s="12">
        <v>17.16</v>
      </c>
      <c r="H28" s="12">
        <f t="shared" si="0"/>
        <v>1594.6000000000001</v>
      </c>
      <c r="I28" s="12">
        <v>687.72</v>
      </c>
      <c r="J28" s="12">
        <v>2300.19</v>
      </c>
      <c r="K28" s="12">
        <v>3341.55</v>
      </c>
      <c r="L28" s="12">
        <f t="shared" si="1"/>
        <v>6329.46</v>
      </c>
      <c r="M28" s="12">
        <f t="shared" si="2"/>
        <v>7924.06</v>
      </c>
      <c r="N28" s="12">
        <v>2996.46</v>
      </c>
      <c r="O28" s="30">
        <f t="shared" si="3"/>
        <v>10920.52</v>
      </c>
    </row>
    <row r="29" spans="1:15" s="3" customFormat="1" ht="12.75">
      <c r="A29" s="29" t="s">
        <v>45</v>
      </c>
      <c r="B29" s="28">
        <v>6701</v>
      </c>
      <c r="C29" s="12">
        <v>3795.45</v>
      </c>
      <c r="D29" s="12">
        <v>10006.21</v>
      </c>
      <c r="E29" s="12">
        <v>2456.17</v>
      </c>
      <c r="F29" s="12">
        <v>5544.84</v>
      </c>
      <c r="G29" s="12">
        <v>439.21</v>
      </c>
      <c r="H29" s="12">
        <f t="shared" si="0"/>
        <v>22241.879999999997</v>
      </c>
      <c r="I29" s="12">
        <v>31281.66</v>
      </c>
      <c r="J29" s="12">
        <v>13156.32</v>
      </c>
      <c r="K29" s="12">
        <v>13040.29</v>
      </c>
      <c r="L29" s="12">
        <f t="shared" si="1"/>
        <v>57478.27</v>
      </c>
      <c r="M29" s="12">
        <f t="shared" si="2"/>
        <v>79720.15</v>
      </c>
      <c r="N29" s="12">
        <v>10349.06</v>
      </c>
      <c r="O29" s="30">
        <f t="shared" si="3"/>
        <v>90069.20999999999</v>
      </c>
    </row>
    <row r="30" spans="1:15" s="3" customFormat="1" ht="12.75">
      <c r="A30" s="29" t="s">
        <v>47</v>
      </c>
      <c r="B30" s="28">
        <v>7572</v>
      </c>
      <c r="C30" s="12">
        <v>906.91</v>
      </c>
      <c r="D30" s="12">
        <v>801.43</v>
      </c>
      <c r="E30" s="12">
        <v>651.43</v>
      </c>
      <c r="F30" s="12">
        <v>3290.79</v>
      </c>
      <c r="G30" s="12">
        <v>351.47</v>
      </c>
      <c r="H30" s="12">
        <f t="shared" si="0"/>
        <v>6002.03</v>
      </c>
      <c r="I30" s="12">
        <v>4748.76</v>
      </c>
      <c r="J30" s="12">
        <v>11892.04</v>
      </c>
      <c r="K30" s="12">
        <v>14424.13</v>
      </c>
      <c r="L30" s="12">
        <f t="shared" si="1"/>
        <v>31064.93</v>
      </c>
      <c r="M30" s="12">
        <f t="shared" si="2"/>
        <v>37066.96</v>
      </c>
      <c r="N30" s="12">
        <v>4920.75</v>
      </c>
      <c r="O30" s="30">
        <f t="shared" si="3"/>
        <v>41987.71</v>
      </c>
    </row>
    <row r="31" spans="1:15" s="3" customFormat="1" ht="12.75">
      <c r="A31" s="29" t="s">
        <v>49</v>
      </c>
      <c r="B31" s="28">
        <v>6430</v>
      </c>
      <c r="C31" s="12">
        <v>3829.33</v>
      </c>
      <c r="D31" s="12">
        <v>2567.79</v>
      </c>
      <c r="E31" s="12">
        <v>894.67</v>
      </c>
      <c r="F31" s="12">
        <v>3444.55</v>
      </c>
      <c r="G31" s="12">
        <v>70.07</v>
      </c>
      <c r="H31" s="12">
        <f t="shared" si="0"/>
        <v>10806.41</v>
      </c>
      <c r="I31" s="12">
        <v>6096.99</v>
      </c>
      <c r="J31" s="12">
        <v>14486.1</v>
      </c>
      <c r="K31" s="12">
        <v>12690.45</v>
      </c>
      <c r="L31" s="12">
        <f t="shared" si="1"/>
        <v>33273.54</v>
      </c>
      <c r="M31" s="12">
        <f t="shared" si="2"/>
        <v>44079.95</v>
      </c>
      <c r="N31" s="12">
        <v>6607.21</v>
      </c>
      <c r="O31" s="30">
        <f t="shared" si="3"/>
        <v>50687.159999999996</v>
      </c>
    </row>
    <row r="32" spans="1:15" s="3" customFormat="1" ht="12.75">
      <c r="A32" s="29" t="s">
        <v>51</v>
      </c>
      <c r="B32" s="28">
        <v>6653</v>
      </c>
      <c r="C32" s="12">
        <v>987.57</v>
      </c>
      <c r="D32" s="12">
        <v>2563.25</v>
      </c>
      <c r="E32" s="12">
        <v>1210.29</v>
      </c>
      <c r="F32" s="12">
        <v>2504.87</v>
      </c>
      <c r="G32" s="12">
        <v>204.07</v>
      </c>
      <c r="H32" s="12">
        <f t="shared" si="0"/>
        <v>7470.05</v>
      </c>
      <c r="I32" s="12">
        <v>8951.88</v>
      </c>
      <c r="J32" s="12">
        <v>17791.34</v>
      </c>
      <c r="K32" s="12">
        <v>23212.93</v>
      </c>
      <c r="L32" s="12">
        <f t="shared" si="1"/>
        <v>49956.15</v>
      </c>
      <c r="M32" s="12">
        <f t="shared" si="2"/>
        <v>57426.200000000004</v>
      </c>
      <c r="N32" s="12">
        <v>7874.03</v>
      </c>
      <c r="O32" s="30">
        <f t="shared" si="3"/>
        <v>65300.23</v>
      </c>
    </row>
    <row r="33" spans="1:15" ht="12.75">
      <c r="A33" s="29" t="s">
        <v>53</v>
      </c>
      <c r="B33" s="28">
        <v>5396</v>
      </c>
      <c r="C33" s="12">
        <v>180.94</v>
      </c>
      <c r="D33" s="12">
        <v>226.72</v>
      </c>
      <c r="E33" s="12">
        <v>368.55</v>
      </c>
      <c r="F33" s="12">
        <v>1005.49</v>
      </c>
      <c r="G33" s="12">
        <v>18.97</v>
      </c>
      <c r="H33" s="12">
        <f t="shared" si="0"/>
        <v>1800.67</v>
      </c>
      <c r="I33" s="12">
        <v>2241.11</v>
      </c>
      <c r="J33" s="12">
        <v>5932.59</v>
      </c>
      <c r="K33" s="12">
        <v>7439.94</v>
      </c>
      <c r="L33" s="12">
        <f t="shared" si="1"/>
        <v>15613.64</v>
      </c>
      <c r="M33" s="12">
        <f t="shared" si="2"/>
        <v>17414.309999999998</v>
      </c>
      <c r="N33" s="12">
        <v>1907.9</v>
      </c>
      <c r="O33" s="30">
        <f t="shared" si="3"/>
        <v>19322.21</v>
      </c>
    </row>
    <row r="34" spans="1:15" ht="12.75">
      <c r="A34" s="29" t="s">
        <v>55</v>
      </c>
      <c r="B34" s="28">
        <v>5143</v>
      </c>
      <c r="C34" s="12">
        <v>1230.41</v>
      </c>
      <c r="D34" s="12">
        <v>17628.83</v>
      </c>
      <c r="E34" s="12">
        <v>182.19</v>
      </c>
      <c r="F34" s="12">
        <v>5828.37</v>
      </c>
      <c r="G34" s="12">
        <v>170.93</v>
      </c>
      <c r="H34" s="12">
        <f t="shared" si="0"/>
        <v>25040.73</v>
      </c>
      <c r="I34" s="12">
        <v>2408.48</v>
      </c>
      <c r="J34" s="12">
        <v>6743.77</v>
      </c>
      <c r="K34" s="12">
        <v>5118.6</v>
      </c>
      <c r="L34" s="12">
        <f t="shared" si="1"/>
        <v>14270.85</v>
      </c>
      <c r="M34" s="12">
        <f t="shared" si="2"/>
        <v>39311.58</v>
      </c>
      <c r="N34" s="12">
        <v>4072.52</v>
      </c>
      <c r="O34" s="30">
        <f t="shared" si="3"/>
        <v>43384.1</v>
      </c>
    </row>
    <row r="35" spans="1:15" ht="12.75">
      <c r="A35" s="29" t="s">
        <v>57</v>
      </c>
      <c r="B35" s="28">
        <v>6975</v>
      </c>
      <c r="C35" s="12">
        <v>1686.36</v>
      </c>
      <c r="D35" s="12">
        <v>2726.35</v>
      </c>
      <c r="E35" s="12">
        <v>1004.42</v>
      </c>
      <c r="F35" s="12">
        <v>3083.16</v>
      </c>
      <c r="G35" s="12">
        <v>14.28</v>
      </c>
      <c r="H35" s="12">
        <f t="shared" si="0"/>
        <v>8514.570000000002</v>
      </c>
      <c r="I35" s="12">
        <v>8682.96</v>
      </c>
      <c r="J35" s="12">
        <v>12042.9</v>
      </c>
      <c r="K35" s="12">
        <v>5039.81</v>
      </c>
      <c r="L35" s="12">
        <f t="shared" si="1"/>
        <v>25765.670000000002</v>
      </c>
      <c r="M35" s="12">
        <f t="shared" si="2"/>
        <v>34280.240000000005</v>
      </c>
      <c r="N35" s="12">
        <v>7756.37</v>
      </c>
      <c r="O35" s="30">
        <f t="shared" si="3"/>
        <v>42036.61000000001</v>
      </c>
    </row>
    <row r="36" spans="1:15" ht="12.75">
      <c r="A36" s="31" t="s">
        <v>59</v>
      </c>
      <c r="B36" s="28">
        <v>6157</v>
      </c>
      <c r="C36" s="12">
        <v>3153.72</v>
      </c>
      <c r="D36" s="12">
        <v>5252.84</v>
      </c>
      <c r="E36" s="12">
        <v>4330.57</v>
      </c>
      <c r="F36" s="12">
        <v>8845.14</v>
      </c>
      <c r="G36" s="12">
        <v>85.29</v>
      </c>
      <c r="H36" s="12">
        <f t="shared" si="0"/>
        <v>21667.559999999998</v>
      </c>
      <c r="I36" s="12">
        <v>10950.39</v>
      </c>
      <c r="J36" s="12">
        <v>15060.67</v>
      </c>
      <c r="K36" s="12">
        <v>9498.04</v>
      </c>
      <c r="L36" s="12">
        <f t="shared" si="1"/>
        <v>35509.1</v>
      </c>
      <c r="M36" s="12">
        <f t="shared" si="2"/>
        <v>57176.659999999996</v>
      </c>
      <c r="N36" s="12">
        <v>7045.86</v>
      </c>
      <c r="O36" s="30">
        <f t="shared" si="3"/>
        <v>64222.52</v>
      </c>
    </row>
    <row r="37" spans="1:15" ht="12.75">
      <c r="A37" s="31" t="s">
        <v>61</v>
      </c>
      <c r="B37" s="28">
        <v>4069</v>
      </c>
      <c r="C37" s="12">
        <v>2262.71</v>
      </c>
      <c r="D37" s="12">
        <v>5633.11</v>
      </c>
      <c r="E37" s="12">
        <v>2490.02</v>
      </c>
      <c r="F37" s="12">
        <v>5177.92</v>
      </c>
      <c r="G37" s="12">
        <v>34.4</v>
      </c>
      <c r="H37" s="12">
        <f>SUM(C37:G37)</f>
        <v>15598.16</v>
      </c>
      <c r="I37" s="12">
        <v>9734.79</v>
      </c>
      <c r="J37" s="12">
        <v>15882.92</v>
      </c>
      <c r="K37" s="12">
        <v>15636.17</v>
      </c>
      <c r="L37" s="12">
        <f>SUM(I37:K37)</f>
        <v>41253.88</v>
      </c>
      <c r="M37" s="12">
        <f>SUM(H37+L37)</f>
        <v>56852.03999999999</v>
      </c>
      <c r="N37" s="12">
        <v>1512.08</v>
      </c>
      <c r="O37" s="30">
        <f>SUM(M37:N37)</f>
        <v>58364.119999999995</v>
      </c>
    </row>
    <row r="38" spans="1:15" ht="12.75">
      <c r="A38" s="31" t="s">
        <v>62</v>
      </c>
      <c r="B38" s="28">
        <v>4952</v>
      </c>
      <c r="C38" s="12">
        <v>5894.94</v>
      </c>
      <c r="D38" s="12">
        <v>418.58</v>
      </c>
      <c r="E38" s="12">
        <v>2219.1</v>
      </c>
      <c r="F38" s="12">
        <v>2189.81</v>
      </c>
      <c r="G38" s="12">
        <v>22.51</v>
      </c>
      <c r="H38" s="12">
        <f t="shared" si="0"/>
        <v>10744.939999999999</v>
      </c>
      <c r="I38" s="12">
        <v>7988.26</v>
      </c>
      <c r="J38" s="12">
        <v>13036.86</v>
      </c>
      <c r="K38" s="12">
        <v>13593.86</v>
      </c>
      <c r="L38" s="12">
        <f t="shared" si="1"/>
        <v>34618.98</v>
      </c>
      <c r="M38" s="12">
        <f t="shared" si="2"/>
        <v>45363.92</v>
      </c>
      <c r="N38" s="12">
        <f>362.84+1308.7</f>
        <v>1671.54</v>
      </c>
      <c r="O38" s="30">
        <f t="shared" si="3"/>
        <v>47035.46</v>
      </c>
    </row>
    <row r="39" spans="1:15" ht="12.75">
      <c r="A39" s="31" t="s">
        <v>63</v>
      </c>
      <c r="B39" s="28">
        <v>5509</v>
      </c>
      <c r="C39" s="12">
        <v>6680.83</v>
      </c>
      <c r="D39" s="12">
        <v>11867.78</v>
      </c>
      <c r="E39" s="12">
        <v>6398.75</v>
      </c>
      <c r="F39" s="12">
        <v>7000.87</v>
      </c>
      <c r="G39" s="12">
        <v>512.29</v>
      </c>
      <c r="H39" s="12">
        <f>SUM(C39:G39)</f>
        <v>32460.52</v>
      </c>
      <c r="I39" s="12">
        <v>9388.51</v>
      </c>
      <c r="J39" s="12">
        <v>19634.09</v>
      </c>
      <c r="K39" s="12">
        <v>19631.13</v>
      </c>
      <c r="L39" s="12">
        <f>SUM(I39:K39)</f>
        <v>48653.729999999996</v>
      </c>
      <c r="M39" s="12">
        <f>SUM(H39+L39)</f>
        <v>81114.25</v>
      </c>
      <c r="N39" s="12">
        <v>9165.12</v>
      </c>
      <c r="O39" s="30">
        <f>SUM(M39:N39)</f>
        <v>90279.37</v>
      </c>
    </row>
    <row r="40" spans="1:17" ht="12.75">
      <c r="A40" s="31" t="s">
        <v>64</v>
      </c>
      <c r="B40" s="28">
        <v>5651</v>
      </c>
      <c r="C40" s="12">
        <v>299.62</v>
      </c>
      <c r="D40" s="12">
        <v>466.65</v>
      </c>
      <c r="E40" s="12">
        <v>327.04</v>
      </c>
      <c r="F40" s="12">
        <v>1840.73</v>
      </c>
      <c r="G40" s="12">
        <v>26.06</v>
      </c>
      <c r="H40" s="12">
        <f t="shared" si="0"/>
        <v>2960.1</v>
      </c>
      <c r="I40" s="12">
        <v>1648.67</v>
      </c>
      <c r="J40" s="12">
        <v>5578.56</v>
      </c>
      <c r="K40" s="12">
        <v>5670.37</v>
      </c>
      <c r="L40" s="12">
        <f t="shared" si="1"/>
        <v>12897.6</v>
      </c>
      <c r="M40" s="12">
        <f t="shared" si="2"/>
        <v>15857.7</v>
      </c>
      <c r="N40" s="12">
        <f>218.79+1032.9</f>
        <v>1251.69</v>
      </c>
      <c r="O40" s="30">
        <f t="shared" si="3"/>
        <v>17109.39</v>
      </c>
      <c r="P40" s="3"/>
      <c r="Q40" s="6"/>
    </row>
    <row r="41" spans="1:17" ht="12.75">
      <c r="A41" s="41" t="s">
        <v>92</v>
      </c>
      <c r="B41" s="42">
        <v>6335</v>
      </c>
      <c r="C41" s="43">
        <v>1690.0525</v>
      </c>
      <c r="D41" s="43">
        <v>6826.5424</v>
      </c>
      <c r="E41" s="43">
        <v>12592.12</v>
      </c>
      <c r="F41" s="43">
        <v>12690.8054</v>
      </c>
      <c r="G41" s="43">
        <v>116.07</v>
      </c>
      <c r="H41" s="43">
        <f t="shared" si="0"/>
        <v>33915.590299999996</v>
      </c>
      <c r="I41" s="43">
        <v>19121.403</v>
      </c>
      <c r="J41" s="43">
        <v>27226.3763</v>
      </c>
      <c r="K41" s="43">
        <v>19328.177</v>
      </c>
      <c r="L41" s="43">
        <f t="shared" si="1"/>
        <v>65675.95629999999</v>
      </c>
      <c r="M41" s="43">
        <f t="shared" si="2"/>
        <v>99591.54659999999</v>
      </c>
      <c r="N41" s="43">
        <v>6400.6973</v>
      </c>
      <c r="O41" s="30">
        <f t="shared" si="3"/>
        <v>105992.24389999999</v>
      </c>
      <c r="P41" s="3"/>
      <c r="Q41" s="6"/>
    </row>
    <row r="42" spans="1:17" ht="12.75">
      <c r="A42" s="78" t="s">
        <v>93</v>
      </c>
      <c r="B42" s="79">
        <v>8048</v>
      </c>
      <c r="C42" s="80">
        <v>6914.7721</v>
      </c>
      <c r="D42" s="80">
        <v>15718.774000000014</v>
      </c>
      <c r="E42" s="80">
        <v>8369.368300000011</v>
      </c>
      <c r="F42" s="80">
        <v>11834.263000000023</v>
      </c>
      <c r="G42" s="80">
        <v>259.4817</v>
      </c>
      <c r="H42" s="80">
        <f>SUM(C42:G42)</f>
        <v>43096.65910000004</v>
      </c>
      <c r="I42" s="80">
        <v>31851.3310999999</v>
      </c>
      <c r="J42" s="80">
        <v>23585.704699999922</v>
      </c>
      <c r="K42" s="80">
        <v>19438.938800000007</v>
      </c>
      <c r="L42" s="80">
        <f>SUM(I42:K42)</f>
        <v>74875.97459999983</v>
      </c>
      <c r="M42" s="80">
        <f>SUM(H42+L42)</f>
        <v>117972.63369999986</v>
      </c>
      <c r="N42" s="80">
        <v>10616.771800000035</v>
      </c>
      <c r="O42" s="80">
        <f>SUM(M42:N42)</f>
        <v>128589.40549999989</v>
      </c>
      <c r="P42" s="3"/>
      <c r="Q42" s="6"/>
    </row>
    <row r="43" spans="1:17" ht="12.75">
      <c r="A43" s="44" t="s">
        <v>100</v>
      </c>
      <c r="B43" s="45">
        <v>6784</v>
      </c>
      <c r="C43" s="46">
        <v>1259.8354999999992</v>
      </c>
      <c r="D43" s="46">
        <v>930.8170000000002</v>
      </c>
      <c r="E43" s="46">
        <v>1155.6703999999997</v>
      </c>
      <c r="F43" s="46">
        <v>3372.537300000002</v>
      </c>
      <c r="G43" s="46">
        <v>171.67800000000003</v>
      </c>
      <c r="H43" s="46">
        <f>SUM(C43:G43)</f>
        <v>6890.538200000001</v>
      </c>
      <c r="I43" s="46">
        <v>4959.4669000000085</v>
      </c>
      <c r="J43" s="46">
        <v>12087.694200000227</v>
      </c>
      <c r="K43" s="46">
        <v>9226.47420000008</v>
      </c>
      <c r="L43" s="46">
        <f>SUM(I43:K43)</f>
        <v>26273.63530000032</v>
      </c>
      <c r="M43" s="46">
        <f>SUM(H43+L43)</f>
        <v>33164.17350000032</v>
      </c>
      <c r="N43" s="46">
        <v>8932.53340000001</v>
      </c>
      <c r="O43" s="46">
        <f>SUM(M43:N43)</f>
        <v>42096.706900000325</v>
      </c>
      <c r="P43" s="117"/>
      <c r="Q43" s="6"/>
    </row>
    <row r="44" spans="1:15" ht="15">
      <c r="A44" s="47" t="s">
        <v>106</v>
      </c>
      <c r="B44" s="81">
        <f>SUM(B12:B43)</f>
        <v>184611</v>
      </c>
      <c r="C44" s="82">
        <f>SUM(C12:C43)</f>
        <v>80018.6201</v>
      </c>
      <c r="D44" s="82">
        <f aca="true" t="shared" si="4" ref="C44:N44">SUM(D12:D43)</f>
        <v>129864.13340000002</v>
      </c>
      <c r="E44" s="82">
        <f>SUM(E12:E43)</f>
        <v>78387.91870000001</v>
      </c>
      <c r="F44" s="82">
        <f t="shared" si="4"/>
        <v>106489.5507</v>
      </c>
      <c r="G44" s="82">
        <f t="shared" si="4"/>
        <v>3729.6297000000004</v>
      </c>
      <c r="H44" s="82">
        <f>SUM(H12:H43)</f>
        <v>398489.85260000004</v>
      </c>
      <c r="I44" s="82">
        <f t="shared" si="4"/>
        <v>383680.1609999999</v>
      </c>
      <c r="J44" s="82">
        <f t="shared" si="4"/>
        <v>467644.3652000002</v>
      </c>
      <c r="K44" s="82">
        <f t="shared" si="4"/>
        <v>407741.82000000007</v>
      </c>
      <c r="L44" s="82">
        <f t="shared" si="4"/>
        <v>1259066.3462000005</v>
      </c>
      <c r="M44" s="82">
        <f>SUM(M12:M43)</f>
        <v>1657556.1988</v>
      </c>
      <c r="N44" s="82">
        <f t="shared" si="4"/>
        <v>180081.13250000007</v>
      </c>
      <c r="O44" s="82">
        <f>SUM(O12:O43)</f>
        <v>1837637.3313</v>
      </c>
    </row>
    <row r="45" spans="1:15" ht="30">
      <c r="A45" s="68" t="s">
        <v>107</v>
      </c>
      <c r="B45" s="32">
        <f>AVERAGE(B12:B43)</f>
        <v>5769.09375</v>
      </c>
      <c r="C45" s="48">
        <f>AVERAGE(C12:C43)</f>
        <v>2500.581878125</v>
      </c>
      <c r="D45" s="48">
        <f aca="true" t="shared" si="5" ref="D45:O45">AVERAGE(D12:D43)</f>
        <v>4058.2541687500006</v>
      </c>
      <c r="E45" s="48">
        <f>AVERAGE(E12:E43)</f>
        <v>2449.6224593750003</v>
      </c>
      <c r="F45" s="48">
        <f t="shared" si="5"/>
        <v>3327.798459375</v>
      </c>
      <c r="G45" s="48">
        <f t="shared" si="5"/>
        <v>116.55092812500001</v>
      </c>
      <c r="H45" s="48">
        <f t="shared" si="5"/>
        <v>12452.807893750001</v>
      </c>
      <c r="I45" s="48">
        <f t="shared" si="5"/>
        <v>11990.005031249997</v>
      </c>
      <c r="J45" s="48">
        <f t="shared" si="5"/>
        <v>14613.886412500005</v>
      </c>
      <c r="K45" s="48">
        <f t="shared" si="5"/>
        <v>12741.931875000002</v>
      </c>
      <c r="L45" s="48">
        <f t="shared" si="5"/>
        <v>39345.823318750015</v>
      </c>
      <c r="M45" s="48">
        <f t="shared" si="5"/>
        <v>51798.6312125</v>
      </c>
      <c r="N45" s="48">
        <f t="shared" si="5"/>
        <v>5627.535390625002</v>
      </c>
      <c r="O45" s="48">
        <f t="shared" si="5"/>
        <v>57426.166603125</v>
      </c>
    </row>
    <row r="46" spans="1:15" ht="15">
      <c r="A46" s="68" t="s">
        <v>83</v>
      </c>
      <c r="B46" s="33"/>
      <c r="C46" s="34">
        <f>+C45/$O$45</f>
        <v>0.04354429393496943</v>
      </c>
      <c r="D46" s="34">
        <f aca="true" t="shared" si="6" ref="D46:O46">+D45/$O$45</f>
        <v>0.07066907663882199</v>
      </c>
      <c r="E46" s="34">
        <f t="shared" si="6"/>
        <v>0.042656903712630846</v>
      </c>
      <c r="F46" s="34">
        <f t="shared" si="6"/>
        <v>0.05794916596772993</v>
      </c>
      <c r="G46" s="34">
        <f t="shared" si="6"/>
        <v>0.0020295787620735525</v>
      </c>
      <c r="H46" s="34">
        <f t="shared" si="6"/>
        <v>0.21684901901622575</v>
      </c>
      <c r="I46" s="34">
        <f t="shared" si="6"/>
        <v>0.20878992522892045</v>
      </c>
      <c r="J46" s="34">
        <f t="shared" si="6"/>
        <v>0.2544813153470138</v>
      </c>
      <c r="K46" s="34">
        <f t="shared" si="6"/>
        <v>0.2218837270309214</v>
      </c>
      <c r="L46" s="34">
        <f t="shared" si="6"/>
        <v>0.6851549676068558</v>
      </c>
      <c r="M46" s="34">
        <f t="shared" si="6"/>
        <v>0.9020039866230812</v>
      </c>
      <c r="N46" s="34">
        <f t="shared" si="6"/>
        <v>0.09799601337691875</v>
      </c>
      <c r="O46" s="35">
        <f t="shared" si="6"/>
        <v>1</v>
      </c>
    </row>
    <row r="47" spans="1:15" ht="30">
      <c r="A47" s="68" t="s">
        <v>108</v>
      </c>
      <c r="B47" s="33">
        <f>AVERAGE(B34:B43)</f>
        <v>5962.3</v>
      </c>
      <c r="C47" s="36">
        <f>AVERAGE(C34:C43)</f>
        <v>3107.3250100000005</v>
      </c>
      <c r="D47" s="36">
        <f>AVERAGE(D34:D43)</f>
        <v>6747.027340000002</v>
      </c>
      <c r="E47" s="36">
        <f aca="true" t="shared" si="7" ref="E47:O47">AVERAGE(E34:E43)</f>
        <v>3906.924870000001</v>
      </c>
      <c r="F47" s="36">
        <f t="shared" si="7"/>
        <v>6186.360570000003</v>
      </c>
      <c r="G47" s="36">
        <f t="shared" si="7"/>
        <v>141.29897</v>
      </c>
      <c r="H47" s="36">
        <f t="shared" si="7"/>
        <v>20088.936760000004</v>
      </c>
      <c r="I47" s="36">
        <f t="shared" si="7"/>
        <v>10673.42609999999</v>
      </c>
      <c r="J47" s="36">
        <f t="shared" si="7"/>
        <v>15087.954520000014</v>
      </c>
      <c r="K47" s="36">
        <f t="shared" si="7"/>
        <v>12218.157000000008</v>
      </c>
      <c r="L47" s="36">
        <f t="shared" si="7"/>
        <v>37979.53762000002</v>
      </c>
      <c r="M47" s="36">
        <f t="shared" si="7"/>
        <v>58068.474380000014</v>
      </c>
      <c r="N47" s="36">
        <f t="shared" si="7"/>
        <v>5842.518250000005</v>
      </c>
      <c r="O47" s="36">
        <f t="shared" si="7"/>
        <v>63910.99263000003</v>
      </c>
    </row>
    <row r="48" spans="1:19" ht="15">
      <c r="A48" s="68" t="s">
        <v>83</v>
      </c>
      <c r="B48" s="33"/>
      <c r="C48" s="34">
        <f>+C47/$O$47</f>
        <v>0.04861957047028263</v>
      </c>
      <c r="D48" s="34">
        <f aca="true" t="shared" si="8" ref="D48:O48">+D47/$O$47</f>
        <v>0.10556912140389642</v>
      </c>
      <c r="E48" s="34">
        <f t="shared" si="8"/>
        <v>0.06113071803810598</v>
      </c>
      <c r="F48" s="34">
        <f t="shared" si="8"/>
        <v>0.09679650268952487</v>
      </c>
      <c r="G48" s="34">
        <f t="shared" si="8"/>
        <v>0.0022108711535435265</v>
      </c>
      <c r="H48" s="34">
        <f t="shared" si="8"/>
        <v>0.3143267837553534</v>
      </c>
      <c r="I48" s="34">
        <f t="shared" si="8"/>
        <v>0.1670045427363594</v>
      </c>
      <c r="J48" s="34">
        <f t="shared" si="8"/>
        <v>0.2360776119899862</v>
      </c>
      <c r="K48" s="34">
        <f t="shared" si="8"/>
        <v>0.19117457728648649</v>
      </c>
      <c r="L48" s="34">
        <f t="shared" si="8"/>
        <v>0.5942567320128321</v>
      </c>
      <c r="M48" s="34">
        <f t="shared" si="8"/>
        <v>0.9085835157681854</v>
      </c>
      <c r="N48" s="34">
        <f t="shared" si="8"/>
        <v>0.09141648423181441</v>
      </c>
      <c r="O48" s="35">
        <f t="shared" si="8"/>
        <v>1</v>
      </c>
      <c r="P48" s="3"/>
      <c r="Q48" s="3"/>
      <c r="R48" s="3"/>
      <c r="S48" s="3"/>
    </row>
    <row r="49" spans="1:19" ht="46.5" customHeight="1">
      <c r="A49" s="68" t="s">
        <v>109</v>
      </c>
      <c r="B49" s="33">
        <f>AVERAGE(B39:B43)</f>
        <v>6465.4</v>
      </c>
      <c r="C49" s="36">
        <f>AVERAGE(C39:C43)</f>
        <v>3369.0220199999994</v>
      </c>
      <c r="D49" s="36">
        <f>AVERAGE(D39:D43)</f>
        <v>7162.112680000003</v>
      </c>
      <c r="E49" s="36">
        <f aca="true" t="shared" si="9" ref="D49:O49">AVERAGE(E39:E43)</f>
        <v>5768.589740000002</v>
      </c>
      <c r="F49" s="36">
        <f t="shared" si="9"/>
        <v>7347.841140000006</v>
      </c>
      <c r="G49" s="36">
        <f t="shared" si="9"/>
        <v>217.11594</v>
      </c>
      <c r="H49" s="36">
        <f t="shared" si="9"/>
        <v>23864.68152000001</v>
      </c>
      <c r="I49" s="36">
        <f>AVERAGE(I39:I43)</f>
        <v>13393.87619999998</v>
      </c>
      <c r="J49" s="36">
        <f t="shared" si="9"/>
        <v>17622.48504000003</v>
      </c>
      <c r="K49" s="36">
        <f t="shared" si="9"/>
        <v>14659.018000000016</v>
      </c>
      <c r="L49" s="36">
        <f t="shared" si="9"/>
        <v>45675.379240000024</v>
      </c>
      <c r="M49" s="36">
        <f>AVERAGE(M39:M43)</f>
        <v>69540.06076000004</v>
      </c>
      <c r="N49" s="36">
        <f t="shared" si="9"/>
        <v>7273.362500000008</v>
      </c>
      <c r="O49" s="36">
        <f>AVERAGE(O39:O43)</f>
        <v>76813.42326000004</v>
      </c>
      <c r="P49" s="72"/>
      <c r="Q49" s="3"/>
      <c r="R49" s="3"/>
      <c r="S49" s="3"/>
    </row>
    <row r="50" spans="1:19" ht="15">
      <c r="A50" s="37" t="s">
        <v>83</v>
      </c>
      <c r="B50" s="38"/>
      <c r="C50" s="39">
        <f>+C49/$O$49</f>
        <v>0.0438598083123629</v>
      </c>
      <c r="D50" s="39">
        <f aca="true" t="shared" si="10" ref="D50:O50">+D49/$O$49</f>
        <v>0.09324037877803598</v>
      </c>
      <c r="E50" s="39">
        <f t="shared" si="10"/>
        <v>0.07509871966614913</v>
      </c>
      <c r="F50" s="39">
        <f t="shared" si="10"/>
        <v>0.09565829549255793</v>
      </c>
      <c r="G50" s="39">
        <f t="shared" si="10"/>
        <v>0.002826536440969444</v>
      </c>
      <c r="H50" s="39">
        <f t="shared" si="10"/>
        <v>0.3106837386900754</v>
      </c>
      <c r="I50" s="39">
        <f t="shared" si="10"/>
        <v>0.17436895312768508</v>
      </c>
      <c r="J50" s="39">
        <f t="shared" si="10"/>
        <v>0.2294193422463544</v>
      </c>
      <c r="K50" s="39">
        <f t="shared" si="10"/>
        <v>0.19083927493221853</v>
      </c>
      <c r="L50" s="39">
        <f t="shared" si="10"/>
        <v>0.5946275703062579</v>
      </c>
      <c r="M50" s="39">
        <f t="shared" si="10"/>
        <v>0.9053113089963334</v>
      </c>
      <c r="N50" s="39">
        <f t="shared" si="10"/>
        <v>0.0946886910036667</v>
      </c>
      <c r="O50" s="40">
        <f t="shared" si="10"/>
        <v>1</v>
      </c>
      <c r="P50" s="3"/>
      <c r="Q50" s="3"/>
      <c r="R50" s="3"/>
      <c r="S50" s="3"/>
    </row>
    <row r="51" spans="1:19" ht="12.75">
      <c r="A51" s="13" t="s">
        <v>85</v>
      </c>
      <c r="P51" s="3"/>
      <c r="Q51" s="3"/>
      <c r="R51" s="3"/>
      <c r="S51" s="3"/>
    </row>
    <row r="52" spans="1:19" ht="12.75">
      <c r="A52" s="14" t="s">
        <v>88</v>
      </c>
      <c r="P52" s="3"/>
      <c r="Q52" s="3"/>
      <c r="R52" s="3"/>
      <c r="S52" s="3"/>
    </row>
    <row r="54" ht="12.75">
      <c r="A54" s="1" t="s">
        <v>0</v>
      </c>
    </row>
    <row r="55" spans="1:15" ht="12.75">
      <c r="A55" s="1" t="s">
        <v>94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ht="12.75">
      <c r="A56" s="1" t="s">
        <v>98</v>
      </c>
    </row>
    <row r="57" ht="12.75">
      <c r="A57" s="2"/>
    </row>
  </sheetData>
  <sheetProtection selectLockedCells="1" selectUnlockedCells="1"/>
  <mergeCells count="19">
    <mergeCell ref="I9:L9"/>
    <mergeCell ref="C10:E10"/>
    <mergeCell ref="F10:F11"/>
    <mergeCell ref="G10:G11"/>
    <mergeCell ref="H10:H11"/>
    <mergeCell ref="I10:I11"/>
    <mergeCell ref="J10:J11"/>
    <mergeCell ref="K10:K11"/>
    <mergeCell ref="L10:L11"/>
    <mergeCell ref="A4:O4"/>
    <mergeCell ref="A5:O5"/>
    <mergeCell ref="A6:O6"/>
    <mergeCell ref="A8:A11"/>
    <mergeCell ref="B8:B11"/>
    <mergeCell ref="C8:L8"/>
    <mergeCell ref="M8:M11"/>
    <mergeCell ref="N8:N11"/>
    <mergeCell ref="O8:O11"/>
    <mergeCell ref="C9:H9"/>
  </mergeCells>
  <printOptions horizontalCentered="1"/>
  <pageMargins left="0.75" right="0.75" top="0.19652777777777777" bottom="1" header="0.5118055555555555" footer="0.5118055555555555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Tobar</dc:creator>
  <cp:keywords/>
  <dc:description/>
  <cp:lastModifiedBy>Claudia Tobar</cp:lastModifiedBy>
  <dcterms:created xsi:type="dcterms:W3CDTF">2013-09-02T15:20:24Z</dcterms:created>
  <dcterms:modified xsi:type="dcterms:W3CDTF">2016-08-11T21:08:56Z</dcterms:modified>
  <cp:category/>
  <cp:version/>
  <cp:contentType/>
  <cp:contentStatus/>
</cp:coreProperties>
</file>